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0" yWindow="600" windowWidth="18855" windowHeight="11190"/>
  </bookViews>
  <sheets>
    <sheet name="Лист3" sheetId="1" r:id="rId1"/>
  </sheets>
  <definedNames>
    <definedName name="Par483" localSheetId="0">Лист3!$B$3</definedName>
    <definedName name="_xlnm.Print_Area" localSheetId="0">Лист3!$A$1:$J$290</definedName>
  </definedNames>
  <calcPr calcId="125725"/>
</workbook>
</file>

<file path=xl/calcChain.xml><?xml version="1.0" encoding="utf-8"?>
<calcChain xmlns="http://schemas.openxmlformats.org/spreadsheetml/2006/main">
  <c r="F221" i="1"/>
  <c r="F222"/>
  <c r="F282"/>
  <c r="E282"/>
  <c r="J282" s="1"/>
  <c r="J281"/>
  <c r="I279"/>
  <c r="H279"/>
  <c r="G279"/>
  <c r="F279"/>
  <c r="I272"/>
  <c r="H272"/>
  <c r="G272"/>
  <c r="G269" s="1"/>
  <c r="F272"/>
  <c r="J271"/>
  <c r="I271"/>
  <c r="H271"/>
  <c r="G271"/>
  <c r="F271"/>
  <c r="E271"/>
  <c r="J270"/>
  <c r="I270"/>
  <c r="H270"/>
  <c r="G270"/>
  <c r="F270"/>
  <c r="F269" s="1"/>
  <c r="E270"/>
  <c r="I269"/>
  <c r="H269"/>
  <c r="J267"/>
  <c r="J257" s="1"/>
  <c r="J266"/>
  <c r="J265"/>
  <c r="J255" s="1"/>
  <c r="I264"/>
  <c r="H264"/>
  <c r="G264"/>
  <c r="F264"/>
  <c r="E264"/>
  <c r="I257"/>
  <c r="H257"/>
  <c r="G257"/>
  <c r="F257"/>
  <c r="E257"/>
  <c r="J256"/>
  <c r="I256"/>
  <c r="H256"/>
  <c r="G256"/>
  <c r="F256"/>
  <c r="E256"/>
  <c r="I255"/>
  <c r="H255"/>
  <c r="G255"/>
  <c r="F255"/>
  <c r="E255"/>
  <c r="I254"/>
  <c r="H254"/>
  <c r="G254"/>
  <c r="F254"/>
  <c r="E254"/>
  <c r="J252"/>
  <c r="J249"/>
  <c r="I249"/>
  <c r="H249"/>
  <c r="G249"/>
  <c r="F249"/>
  <c r="E249"/>
  <c r="J247"/>
  <c r="G246"/>
  <c r="J246" s="1"/>
  <c r="J244" s="1"/>
  <c r="I244"/>
  <c r="H244"/>
  <c r="G244"/>
  <c r="F244"/>
  <c r="E244"/>
  <c r="J242"/>
  <c r="J239"/>
  <c r="I239"/>
  <c r="H239"/>
  <c r="G239"/>
  <c r="F239"/>
  <c r="E239"/>
  <c r="J238"/>
  <c r="J223" s="1"/>
  <c r="J237"/>
  <c r="J236"/>
  <c r="J235"/>
  <c r="J234"/>
  <c r="I234"/>
  <c r="H234"/>
  <c r="G234"/>
  <c r="F234"/>
  <c r="E234"/>
  <c r="J233"/>
  <c r="J232"/>
  <c r="F232"/>
  <c r="F229" s="1"/>
  <c r="E232"/>
  <c r="F231"/>
  <c r="E231"/>
  <c r="J231" s="1"/>
  <c r="J221" s="1"/>
  <c r="F230"/>
  <c r="E230"/>
  <c r="J230" s="1"/>
  <c r="I229"/>
  <c r="H229"/>
  <c r="G229"/>
  <c r="I223"/>
  <c r="H223"/>
  <c r="G223"/>
  <c r="F223"/>
  <c r="E223"/>
  <c r="J222"/>
  <c r="I222"/>
  <c r="H222"/>
  <c r="G222"/>
  <c r="E222"/>
  <c r="I221"/>
  <c r="H221"/>
  <c r="I220"/>
  <c r="H220"/>
  <c r="G220"/>
  <c r="F220"/>
  <c r="I219"/>
  <c r="H219"/>
  <c r="J217"/>
  <c r="J214" s="1"/>
  <c r="J216"/>
  <c r="I214"/>
  <c r="H214"/>
  <c r="G214"/>
  <c r="F214"/>
  <c r="E214"/>
  <c r="J207"/>
  <c r="I207"/>
  <c r="H207"/>
  <c r="G207"/>
  <c r="F207"/>
  <c r="E207"/>
  <c r="I206"/>
  <c r="I204" s="1"/>
  <c r="H206"/>
  <c r="J206" s="1"/>
  <c r="J204" s="1"/>
  <c r="G206"/>
  <c r="F206"/>
  <c r="E206"/>
  <c r="E204" s="1"/>
  <c r="G204"/>
  <c r="F204"/>
  <c r="J202"/>
  <c r="J199" s="1"/>
  <c r="I199"/>
  <c r="H199"/>
  <c r="G199"/>
  <c r="F199"/>
  <c r="E199"/>
  <c r="I192"/>
  <c r="I189" s="1"/>
  <c r="H192"/>
  <c r="G192"/>
  <c r="G189" s="1"/>
  <c r="F192"/>
  <c r="E192"/>
  <c r="J192" s="1"/>
  <c r="J189" s="1"/>
  <c r="J191"/>
  <c r="H189"/>
  <c r="F189"/>
  <c r="J187"/>
  <c r="J184" s="1"/>
  <c r="I184"/>
  <c r="H184"/>
  <c r="G184"/>
  <c r="F184"/>
  <c r="E184"/>
  <c r="J182"/>
  <c r="J181"/>
  <c r="J179" s="1"/>
  <c r="I179"/>
  <c r="H179"/>
  <c r="G179"/>
  <c r="F179"/>
  <c r="E179"/>
  <c r="I172"/>
  <c r="H172"/>
  <c r="G172"/>
  <c r="F172"/>
  <c r="E172"/>
  <c r="J172" s="1"/>
  <c r="G171"/>
  <c r="J171" s="1"/>
  <c r="I169"/>
  <c r="H169"/>
  <c r="G169"/>
  <c r="F169"/>
  <c r="E169"/>
  <c r="G167"/>
  <c r="G164" s="1"/>
  <c r="F167"/>
  <c r="E167"/>
  <c r="I164"/>
  <c r="H164"/>
  <c r="F164"/>
  <c r="E164"/>
  <c r="I157"/>
  <c r="H157"/>
  <c r="H154" s="1"/>
  <c r="G157"/>
  <c r="G154" s="1"/>
  <c r="F157"/>
  <c r="E157"/>
  <c r="J157" s="1"/>
  <c r="J154" s="1"/>
  <c r="I154"/>
  <c r="F154"/>
  <c r="E154"/>
  <c r="J152"/>
  <c r="J149"/>
  <c r="I149"/>
  <c r="H149"/>
  <c r="G149"/>
  <c r="F149"/>
  <c r="E149"/>
  <c r="J142"/>
  <c r="I142"/>
  <c r="H142"/>
  <c r="H139" s="1"/>
  <c r="G142"/>
  <c r="F142"/>
  <c r="F139" s="1"/>
  <c r="E142"/>
  <c r="J141"/>
  <c r="J139" s="1"/>
  <c r="I139"/>
  <c r="G139"/>
  <c r="E139"/>
  <c r="J137"/>
  <c r="J134"/>
  <c r="I134"/>
  <c r="H134"/>
  <c r="G134"/>
  <c r="F134"/>
  <c r="E134"/>
  <c r="J127"/>
  <c r="J124" s="1"/>
  <c r="I127"/>
  <c r="H127"/>
  <c r="G127"/>
  <c r="G124" s="1"/>
  <c r="F127"/>
  <c r="F124" s="1"/>
  <c r="E127"/>
  <c r="I124"/>
  <c r="H124"/>
  <c r="E124"/>
  <c r="J122"/>
  <c r="J119" s="1"/>
  <c r="F122"/>
  <c r="E122"/>
  <c r="I119"/>
  <c r="H119"/>
  <c r="G119"/>
  <c r="F119"/>
  <c r="E119"/>
  <c r="I112"/>
  <c r="H112"/>
  <c r="H109" s="1"/>
  <c r="G112"/>
  <c r="G109" s="1"/>
  <c r="F112"/>
  <c r="E112"/>
  <c r="J112" s="1"/>
  <c r="J109" s="1"/>
  <c r="I109"/>
  <c r="F109"/>
  <c r="E109"/>
  <c r="J107"/>
  <c r="J106"/>
  <c r="J104" s="1"/>
  <c r="I104"/>
  <c r="H104"/>
  <c r="G104"/>
  <c r="F104"/>
  <c r="E104"/>
  <c r="I97"/>
  <c r="H97"/>
  <c r="G97"/>
  <c r="F97"/>
  <c r="E97"/>
  <c r="J97" s="1"/>
  <c r="I96"/>
  <c r="I94" s="1"/>
  <c r="H96"/>
  <c r="G96"/>
  <c r="F96"/>
  <c r="F94" s="1"/>
  <c r="E96"/>
  <c r="E94" s="1"/>
  <c r="H94"/>
  <c r="G94"/>
  <c r="J92"/>
  <c r="J91"/>
  <c r="J89" s="1"/>
  <c r="J90"/>
  <c r="I89"/>
  <c r="H89"/>
  <c r="G89"/>
  <c r="F89"/>
  <c r="E89"/>
  <c r="J87"/>
  <c r="G87"/>
  <c r="F87"/>
  <c r="F77" s="1"/>
  <c r="F74" s="1"/>
  <c r="E87"/>
  <c r="J86"/>
  <c r="J84" s="1"/>
  <c r="E86"/>
  <c r="J85"/>
  <c r="I84"/>
  <c r="H84"/>
  <c r="G84"/>
  <c r="E84"/>
  <c r="I77"/>
  <c r="H77"/>
  <c r="H74" s="1"/>
  <c r="G77"/>
  <c r="G74" s="1"/>
  <c r="E77"/>
  <c r="J77" s="1"/>
  <c r="I76"/>
  <c r="H76"/>
  <c r="G76"/>
  <c r="F76"/>
  <c r="E76"/>
  <c r="J76" s="1"/>
  <c r="I75"/>
  <c r="H75"/>
  <c r="G75"/>
  <c r="F75"/>
  <c r="E75"/>
  <c r="J75" s="1"/>
  <c r="I74"/>
  <c r="E74"/>
  <c r="I72"/>
  <c r="J72" s="1"/>
  <c r="H72"/>
  <c r="H62" s="1"/>
  <c r="H59" s="1"/>
  <c r="G72"/>
  <c r="G62" s="1"/>
  <c r="F72"/>
  <c r="E72"/>
  <c r="I71"/>
  <c r="I69" s="1"/>
  <c r="H71"/>
  <c r="G71"/>
  <c r="F71"/>
  <c r="F69" s="1"/>
  <c r="E71"/>
  <c r="E69" s="1"/>
  <c r="H69"/>
  <c r="G69"/>
  <c r="I62"/>
  <c r="F62"/>
  <c r="E62"/>
  <c r="J62" s="1"/>
  <c r="H61"/>
  <c r="G61"/>
  <c r="J60"/>
  <c r="J57"/>
  <c r="F57"/>
  <c r="J54"/>
  <c r="I54"/>
  <c r="H54"/>
  <c r="G54"/>
  <c r="F54"/>
  <c r="E54"/>
  <c r="I47"/>
  <c r="H47"/>
  <c r="J47" s="1"/>
  <c r="G47"/>
  <c r="F47"/>
  <c r="F44" s="1"/>
  <c r="E47"/>
  <c r="J46"/>
  <c r="J44" s="1"/>
  <c r="I44"/>
  <c r="G44"/>
  <c r="E44"/>
  <c r="J42"/>
  <c r="J39" s="1"/>
  <c r="J41"/>
  <c r="I39"/>
  <c r="H39"/>
  <c r="G39"/>
  <c r="F39"/>
  <c r="E39"/>
  <c r="I37"/>
  <c r="I34" s="1"/>
  <c r="H37"/>
  <c r="G37"/>
  <c r="G27" s="1"/>
  <c r="G24" s="1"/>
  <c r="F37"/>
  <c r="E37"/>
  <c r="E34" s="1"/>
  <c r="F36"/>
  <c r="E36"/>
  <c r="J36" s="1"/>
  <c r="H34"/>
  <c r="F34"/>
  <c r="H27"/>
  <c r="F27"/>
  <c r="J26"/>
  <c r="I26"/>
  <c r="H26"/>
  <c r="G26"/>
  <c r="F26"/>
  <c r="F24" s="1"/>
  <c r="H24"/>
  <c r="J22"/>
  <c r="J21"/>
  <c r="I19"/>
  <c r="H19"/>
  <c r="J19" s="1"/>
  <c r="G19"/>
  <c r="F19"/>
  <c r="E19"/>
  <c r="J12"/>
  <c r="J9" s="1"/>
  <c r="I12"/>
  <c r="H12"/>
  <c r="G12"/>
  <c r="G9" s="1"/>
  <c r="F12"/>
  <c r="F9" s="1"/>
  <c r="E12"/>
  <c r="I9"/>
  <c r="H9"/>
  <c r="E9"/>
  <c r="J279" l="1"/>
  <c r="J272"/>
  <c r="J269" s="1"/>
  <c r="J229"/>
  <c r="J220"/>
  <c r="J74"/>
  <c r="J219"/>
  <c r="G59"/>
  <c r="J169"/>
  <c r="E27"/>
  <c r="I27"/>
  <c r="I24" s="1"/>
  <c r="G34"/>
  <c r="J37"/>
  <c r="J34" s="1"/>
  <c r="H44"/>
  <c r="H284" s="1"/>
  <c r="J71"/>
  <c r="J69" s="1"/>
  <c r="F84"/>
  <c r="J96"/>
  <c r="J94" s="1"/>
  <c r="J167"/>
  <c r="J164" s="1"/>
  <c r="E221"/>
  <c r="J264"/>
  <c r="J254" s="1"/>
  <c r="E279"/>
  <c r="F219"/>
  <c r="F284" s="1"/>
  <c r="E26"/>
  <c r="F61"/>
  <c r="F59" s="1"/>
  <c r="E189"/>
  <c r="E220"/>
  <c r="G221"/>
  <c r="G219" s="1"/>
  <c r="G284" s="1"/>
  <c r="E229"/>
  <c r="E272"/>
  <c r="E269" s="1"/>
  <c r="E61"/>
  <c r="I61"/>
  <c r="I59" s="1"/>
  <c r="I284" s="1"/>
  <c r="H204"/>
  <c r="J61" l="1"/>
  <c r="E59"/>
  <c r="J59" s="1"/>
  <c r="J284" s="1"/>
  <c r="J27"/>
  <c r="J24" s="1"/>
  <c r="E24"/>
  <c r="E219"/>
  <c r="E284" s="1"/>
  <c r="K284" s="1"/>
</calcChain>
</file>

<file path=xl/sharedStrings.xml><?xml version="1.0" encoding="utf-8"?>
<sst xmlns="http://schemas.openxmlformats.org/spreadsheetml/2006/main" count="617" uniqueCount="75">
  <si>
    <t>Форма 5</t>
  </si>
  <si>
    <t>Отчет о реализации на территории муниципального образования федеральных, областных, муниципальных (ведомственных) программ с указанием плановых и фактических объемов финансирования в разрезе мероприятий и источников финансирования по муниципальному образованию городское поселение поселок Балакирево по состоянию
 на 01 января 2025 года.</t>
  </si>
  <si>
    <t>Статус</t>
  </si>
  <si>
    <t>Наименование муниципальной программы, подпрограмм, ведомственных целевых программ и основных мероприятий</t>
  </si>
  <si>
    <t>Источник финансирования</t>
  </si>
  <si>
    <t>Объем финансирования, тыс. руб.</t>
  </si>
  <si>
    <t>Итого 2024 - 2027 годы</t>
  </si>
  <si>
    <t xml:space="preserve">2024 год </t>
  </si>
  <si>
    <t>2025 год</t>
  </si>
  <si>
    <t>2026 год</t>
  </si>
  <si>
    <t>2027 год</t>
  </si>
  <si>
    <t>План</t>
  </si>
  <si>
    <t>Факт</t>
  </si>
  <si>
    <t>А</t>
  </si>
  <si>
    <t>Муниципальная программа</t>
  </si>
  <si>
    <t xml:space="preserve"> Пожарная безопасность муниципального образования поселок Балакирево</t>
  </si>
  <si>
    <t>Всего</t>
  </si>
  <si>
    <t/>
  </si>
  <si>
    <t>Федеральный бюджет</t>
  </si>
  <si>
    <t>Областной бюджет</t>
  </si>
  <si>
    <t>Местный бюджет</t>
  </si>
  <si>
    <t>Внебюджетный источник</t>
  </si>
  <si>
    <t>Подпрограмма</t>
  </si>
  <si>
    <t>" Обеспечение первичных мер пожарной безопасности, противопожарной защиты населенного пункта на территории муниципального образования"</t>
  </si>
  <si>
    <t xml:space="preserve">Муниципальная программа комплексного развития транспортной инфраструктуры муниципального образования посёлок Балакирево
</t>
  </si>
  <si>
    <t>" Снижение количества ДТП, обеспечение охраны жизни, здоровья граждан и их имущества, повышение гарантий их законных прав на безопасные условия движения на автодорогах"</t>
  </si>
  <si>
    <t>" Обеспечение деятельности (оказание услуг) муниципальных учреждений"</t>
  </si>
  <si>
    <t xml:space="preserve">Осуществление комплекса мероприятий по оказанию услуг в сфере коммунального и хозяйственного обеспечения деятельности органов местного самоуправления и учреждений, наделенных функциями управления
</t>
  </si>
  <si>
    <t>" Обеспечение качественного предоставления услуг"</t>
  </si>
  <si>
    <t>Сохранение и развитие культуры муниципального образования  поселок Балакирево</t>
  </si>
  <si>
    <t>" Поддержка муниципальных учреждений культуры "</t>
  </si>
  <si>
    <t>Переселение граждан из аварийного жилищного фонда муниципального образования поселок Балакирево</t>
  </si>
  <si>
    <t>" Обеспечение безопасного проживания граждан в жилых помещениях маневренного фонда»</t>
  </si>
  <si>
    <t>Основное мероприятие И2</t>
  </si>
  <si>
    <r>
      <t>" Региональный проект</t>
    </r>
    <r>
      <rPr>
        <sz val="14"/>
        <rFont val="Times New Roman"/>
      </rPr>
      <t xml:space="preserve">" </t>
    </r>
    <r>
      <rPr>
        <b/>
        <sz val="14"/>
        <rFont val="Times New Roman"/>
      </rPr>
      <t>«</t>
    </r>
    <r>
      <rPr>
        <sz val="14"/>
        <rFont val="Times New Roman"/>
      </rPr>
      <t>Жилье</t>
    </r>
    <r>
      <rPr>
        <sz val="11"/>
        <rFont val="Calibri"/>
      </rPr>
      <t xml:space="preserve">» национального проекта </t>
    </r>
    <r>
      <rPr>
        <b/>
        <sz val="14"/>
        <rFont val="Times New Roman"/>
      </rPr>
      <t>«</t>
    </r>
    <r>
      <rPr>
        <sz val="11"/>
        <rFont val="Calibri"/>
      </rPr>
      <t>Инфраструктура жизни</t>
    </r>
    <r>
      <rPr>
        <sz val="14"/>
        <rFont val="Times New Roman"/>
      </rPr>
      <t>»</t>
    </r>
  </si>
  <si>
    <t>Развитие физической культуры и спорта в муниципальном образовании  поселок Балакирево</t>
  </si>
  <si>
    <t>" Материально-техническое и финансовое обеспечение деятельности муниципальных учреждений физической культуры и спорта "</t>
  </si>
  <si>
    <t>Совершенствование системы управления муниципальным имуществом муниципального образования поселок Балакирево</t>
  </si>
  <si>
    <t xml:space="preserve">Осуществление государственной регистрации прав на объекты недвижимости
</t>
  </si>
  <si>
    <t>Комплексное развитие систем коммунальной инфраструктуры муниципального образования поселок Балакирево</t>
  </si>
  <si>
    <t xml:space="preserve">Реализация мероприятий комплексного развития коммунальной инфраструктуры
</t>
  </si>
  <si>
    <t xml:space="preserve">Комплексные меры профилактики преступлений и иных правонарушений в муниципальном образовании поселок Балакирево
</t>
  </si>
  <si>
    <t xml:space="preserve">Основное мероприятие </t>
  </si>
  <si>
    <t>Совершенствование системы профилактики преступлений и правонарушений</t>
  </si>
  <si>
    <t xml:space="preserve"> </t>
  </si>
  <si>
    <t>Развитие муниципальной службы муниципального образования поселок Балакирево</t>
  </si>
  <si>
    <t>Создание условий для развития муниципальной службы в администрации поселка</t>
  </si>
  <si>
    <t xml:space="preserve">Энергосбережение и повышение энергетической эффективности муниципального образования поселок Балакирево Александровского района Владимирской области
</t>
  </si>
  <si>
    <t xml:space="preserve">Энергосбережение и повышение энергетической эффективности в системах коммунальной инфраструктуры
</t>
  </si>
  <si>
    <t xml:space="preserve">Уличное освещение
</t>
  </si>
  <si>
    <t xml:space="preserve">Обеспечение жильем молодых семей муниципального образования поселок Балакирево
</t>
  </si>
  <si>
    <t>Оказание мер социальной поддержки по улучшению жилищных условий молодых семей</t>
  </si>
  <si>
    <t>Муниципальная программа поселка Балакирево « Обеспечение территории муниципального образования пос. Балакирево Александровского района Владимирской области документацией для осуществления градостроительной деятельности»</t>
  </si>
  <si>
    <t>"Разработка (корректировка) документов территориального планирования, правил землепользования и застройки, документации по планировке территорий, нормативов градостроительного проектирования "</t>
  </si>
  <si>
    <t xml:space="preserve"> Формирование современной городской среды посёлка Балакирево
</t>
  </si>
  <si>
    <t>Основное мероприятие  F2</t>
  </si>
  <si>
    <t>" Федеральный проект " Формирование комфортной городской среды" национального проекта " Жилье и городская среда"</t>
  </si>
  <si>
    <t>Основное мероприятие 01</t>
  </si>
  <si>
    <t>" Благоустройство дворовых территорий многоквартирных домов"</t>
  </si>
  <si>
    <t>Основное мероприятие 02</t>
  </si>
  <si>
    <t>" Улучшение условий проживания населения"</t>
  </si>
  <si>
    <t>Основное мероприятие 04</t>
  </si>
  <si>
    <t>"  Благоустройство дворовых и прилегающих территорий"</t>
  </si>
  <si>
    <t xml:space="preserve">"Создание  и приведение в нормативное состояние мест накопления ТКО"
</t>
  </si>
  <si>
    <t>Муниципальная программа поселка Балакирево " Модернизация и капитальный ремонт системы теплоснабжения посёлка Балакирево "</t>
  </si>
  <si>
    <t>Основное мероприятие " Приведение в нормативное состояние теплового комплекса п. Балакирево"</t>
  </si>
  <si>
    <t xml:space="preserve"> Содержание и ремонт муниципального имущества посёлка Балакирево
</t>
  </si>
  <si>
    <t>"Содержание объектов муниципальной собственности"</t>
  </si>
  <si>
    <t>ИТОГО</t>
  </si>
  <si>
    <t>И.о.Главы администрации                                                                                              О.В.Неронова</t>
  </si>
  <si>
    <t xml:space="preserve">Начальник финансового отдела                                                                                     Е.А.Галкова                                                                                           </t>
  </si>
  <si>
    <t>Исп. Лапшина О.А. (49244) 7-40-14</t>
  </si>
  <si>
    <t xml:space="preserve">Основное мероприятие 01 </t>
  </si>
  <si>
    <t xml:space="preserve">Основное мероприятие 03 </t>
  </si>
  <si>
    <t>Основное мероприятие 05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</si>
</sst>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00"/>
    <numFmt numFmtId="166" formatCode="0.0000"/>
  </numFmts>
  <fonts count="11">
    <font>
      <sz val="11"/>
      <name val="Calibri"/>
    </font>
    <font>
      <sz val="10"/>
      <name val="Arial"/>
    </font>
    <font>
      <sz val="14"/>
      <name val="Times New Roman"/>
    </font>
    <font>
      <sz val="12"/>
      <name val="Arial"/>
    </font>
    <font>
      <b/>
      <sz val="14"/>
      <name val="Times New Roman"/>
    </font>
    <font>
      <sz val="10"/>
      <name val="Times New Roman"/>
    </font>
    <font>
      <b/>
      <sz val="16"/>
      <name val="Times New Roman"/>
    </font>
    <font>
      <sz val="16"/>
      <name val="Times New Roman"/>
    </font>
    <font>
      <sz val="8"/>
      <name val="Times New Roman"/>
    </font>
    <font>
      <b/>
      <sz val="10"/>
      <name val="Times New Roman"/>
    </font>
    <font>
      <b/>
      <sz val="16"/>
      <name val="Arial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1" fillId="0" borderId="0" xfId="0" applyNumberFormat="1" applyFont="1"/>
    <xf numFmtId="0" fontId="2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justify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0" xfId="0" applyNumberFormat="1" applyFont="1" applyBorder="1" applyAlignment="1">
      <alignment horizontal="center" vertical="top" wrapText="1"/>
    </xf>
    <xf numFmtId="0" fontId="1" fillId="0" borderId="0" xfId="0" applyNumberFormat="1" applyFont="1" applyAlignment="1">
      <alignment horizontal="center"/>
    </xf>
    <xf numFmtId="0" fontId="5" fillId="0" borderId="1" xfId="0" applyNumberFormat="1" applyFont="1" applyBorder="1" applyAlignment="1">
      <alignment vertical="top" wrapText="1"/>
    </xf>
    <xf numFmtId="164" fontId="6" fillId="0" borderId="1" xfId="0" applyNumberFormat="1" applyFont="1" applyBorder="1" applyAlignment="1">
      <alignment vertical="top" wrapText="1"/>
    </xf>
    <xf numFmtId="165" fontId="6" fillId="0" borderId="1" xfId="0" applyNumberFormat="1" applyFont="1" applyBorder="1" applyAlignment="1">
      <alignment vertical="top" wrapText="1"/>
    </xf>
    <xf numFmtId="0" fontId="6" fillId="0" borderId="1" xfId="0" applyNumberFormat="1" applyFont="1" applyBorder="1" applyAlignment="1">
      <alignment vertical="top" wrapText="1"/>
    </xf>
    <xf numFmtId="164" fontId="7" fillId="0" borderId="1" xfId="0" applyNumberFormat="1" applyFont="1" applyBorder="1" applyAlignment="1">
      <alignment vertical="top" wrapText="1"/>
    </xf>
    <xf numFmtId="165" fontId="7" fillId="0" borderId="1" xfId="0" applyNumberFormat="1" applyFont="1" applyBorder="1" applyAlignment="1">
      <alignment vertical="top" wrapText="1"/>
    </xf>
    <xf numFmtId="0" fontId="7" fillId="0" borderId="1" xfId="0" applyNumberFormat="1" applyFont="1" applyBorder="1" applyAlignment="1">
      <alignment vertical="top" wrapText="1"/>
    </xf>
    <xf numFmtId="0" fontId="8" fillId="0" borderId="1" xfId="0" applyNumberFormat="1" applyFont="1" applyBorder="1" applyAlignment="1">
      <alignment vertical="top" wrapText="1"/>
    </xf>
    <xf numFmtId="166" fontId="7" fillId="0" borderId="1" xfId="0" applyNumberFormat="1" applyFont="1" applyBorder="1" applyAlignment="1">
      <alignment vertical="top" wrapText="1"/>
    </xf>
    <xf numFmtId="164" fontId="1" fillId="0" borderId="0" xfId="0" applyNumberFormat="1" applyFont="1"/>
    <xf numFmtId="0" fontId="7" fillId="0" borderId="11" xfId="0" applyNumberFormat="1" applyFont="1" applyBorder="1" applyAlignment="1">
      <alignment vertical="top" wrapText="1"/>
    </xf>
    <xf numFmtId="0" fontId="9" fillId="0" borderId="1" xfId="0" applyNumberFormat="1" applyFont="1" applyBorder="1" applyAlignment="1">
      <alignment vertical="top" wrapText="1"/>
    </xf>
    <xf numFmtId="2" fontId="6" fillId="0" borderId="1" xfId="0" applyNumberFormat="1" applyFont="1" applyBorder="1" applyAlignment="1">
      <alignment vertical="top" wrapText="1"/>
    </xf>
    <xf numFmtId="0" fontId="2" fillId="0" borderId="0" xfId="0" applyNumberFormat="1" applyFont="1"/>
    <xf numFmtId="1" fontId="7" fillId="0" borderId="1" xfId="0" applyNumberFormat="1" applyFont="1" applyBorder="1" applyAlignment="1">
      <alignment vertical="top" wrapText="1"/>
    </xf>
    <xf numFmtId="2" fontId="7" fillId="0" borderId="1" xfId="0" applyNumberFormat="1" applyFont="1" applyBorder="1" applyAlignment="1">
      <alignment vertical="top" wrapText="1"/>
    </xf>
    <xf numFmtId="165" fontId="10" fillId="0" borderId="1" xfId="0" applyNumberFormat="1" applyFont="1" applyBorder="1"/>
    <xf numFmtId="164" fontId="10" fillId="0" borderId="1" xfId="0" applyNumberFormat="1" applyFont="1" applyBorder="1"/>
    <xf numFmtId="165" fontId="1" fillId="0" borderId="0" xfId="0" applyNumberFormat="1" applyFont="1"/>
    <xf numFmtId="0" fontId="2" fillId="0" borderId="0" xfId="0" applyNumberFormat="1" applyFont="1" applyAlignment="1">
      <alignment vertical="top" wrapText="1"/>
    </xf>
    <xf numFmtId="0" fontId="4" fillId="0" borderId="0" xfId="0" applyNumberFormat="1" applyFont="1"/>
    <xf numFmtId="0" fontId="2" fillId="0" borderId="1" xfId="0" applyNumberFormat="1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9" xfId="0" applyNumberFormat="1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vertical="top" wrapText="1"/>
    </xf>
    <xf numFmtId="0" fontId="2" fillId="0" borderId="4" xfId="0" applyNumberFormat="1" applyFont="1" applyBorder="1" applyAlignment="1">
      <alignment vertical="top" wrapText="1"/>
    </xf>
    <xf numFmtId="0" fontId="2" fillId="0" borderId="9" xfId="0" applyNumberFormat="1" applyFont="1" applyBorder="1" applyAlignment="1">
      <alignment vertical="top" wrapText="1"/>
    </xf>
    <xf numFmtId="0" fontId="4" fillId="0" borderId="1" xfId="0" applyNumberFormat="1" applyFont="1" applyBorder="1" applyAlignment="1">
      <alignment vertical="top" wrapText="1"/>
    </xf>
    <xf numFmtId="0" fontId="4" fillId="0" borderId="4" xfId="0" applyNumberFormat="1" applyFont="1" applyBorder="1" applyAlignment="1">
      <alignment vertical="top" wrapText="1"/>
    </xf>
    <xf numFmtId="0" fontId="4" fillId="0" borderId="9" xfId="0" applyNumberFormat="1" applyFont="1" applyBorder="1" applyAlignment="1">
      <alignment vertical="top" wrapText="1"/>
    </xf>
    <xf numFmtId="0" fontId="8" fillId="0" borderId="1" xfId="0" applyNumberFormat="1" applyFont="1" applyBorder="1" applyAlignment="1">
      <alignment vertical="top" wrapText="1"/>
    </xf>
    <xf numFmtId="0" fontId="8" fillId="0" borderId="4" xfId="0" applyNumberFormat="1" applyFont="1" applyBorder="1" applyAlignment="1">
      <alignment vertical="top" wrapText="1"/>
    </xf>
    <xf numFmtId="0" fontId="8" fillId="0" borderId="9" xfId="0" applyNumberFormat="1" applyFont="1" applyBorder="1" applyAlignment="1">
      <alignment vertical="top" wrapText="1"/>
    </xf>
    <xf numFmtId="0" fontId="2" fillId="0" borderId="13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center" vertical="top"/>
    </xf>
    <xf numFmtId="0" fontId="3" fillId="0" borderId="4" xfId="0" applyNumberFormat="1" applyFont="1" applyBorder="1" applyAlignment="1">
      <alignment horizontal="center" vertical="top"/>
    </xf>
    <xf numFmtId="0" fontId="3" fillId="0" borderId="9" xfId="0" applyNumberFormat="1" applyFont="1" applyBorder="1" applyAlignment="1">
      <alignment horizontal="center" vertical="top"/>
    </xf>
    <xf numFmtId="0" fontId="3" fillId="0" borderId="10" xfId="0" applyNumberFormat="1" applyFont="1" applyBorder="1" applyAlignment="1">
      <alignment horizontal="center" vertical="top"/>
    </xf>
    <xf numFmtId="0" fontId="3" fillId="0" borderId="11" xfId="0" applyNumberFormat="1" applyFont="1" applyBorder="1" applyAlignment="1">
      <alignment horizontal="center" vertical="top"/>
    </xf>
    <xf numFmtId="0" fontId="3" fillId="0" borderId="12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vertical="top" wrapText="1"/>
    </xf>
    <xf numFmtId="0" fontId="7" fillId="0" borderId="4" xfId="0" applyNumberFormat="1" applyFont="1" applyBorder="1" applyAlignment="1">
      <alignment vertical="top" wrapText="1"/>
    </xf>
    <xf numFmtId="0" fontId="7" fillId="0" borderId="9" xfId="0" applyNumberFormat="1" applyFont="1" applyBorder="1" applyAlignment="1">
      <alignment vertical="top" wrapText="1"/>
    </xf>
    <xf numFmtId="0" fontId="2" fillId="0" borderId="0" xfId="0" applyNumberFormat="1" applyFont="1" applyAlignment="1">
      <alignment horizontal="center" wrapText="1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 vertical="top" wrapText="1"/>
    </xf>
    <xf numFmtId="0" fontId="2" fillId="0" borderId="7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2"/>
  <sheetViews>
    <sheetView tabSelected="1" topLeftCell="A208" zoomScale="60" zoomScaleNormal="60" workbookViewId="0">
      <selection activeCell="F222" sqref="F222"/>
    </sheetView>
  </sheetViews>
  <sheetFormatPr defaultColWidth="9" defaultRowHeight="12.75"/>
  <cols>
    <col min="2" max="2" width="18.140625" customWidth="1"/>
    <col min="3" max="3" width="49.28515625" customWidth="1"/>
    <col min="4" max="4" width="18.28515625" customWidth="1"/>
    <col min="5" max="5" width="21.85546875" customWidth="1"/>
    <col min="6" max="6" width="20.85546875" customWidth="1"/>
    <col min="7" max="7" width="19.140625" customWidth="1"/>
    <col min="8" max="8" width="19.42578125" customWidth="1"/>
    <col min="9" max="9" width="19.5703125" customWidth="1"/>
    <col min="10" max="10" width="21.140625" customWidth="1"/>
    <col min="11" max="11" width="16.140625" bestFit="1" customWidth="1"/>
    <col min="13" max="13" width="14" customWidth="1"/>
    <col min="14" max="14" width="9.5703125" customWidth="1"/>
  </cols>
  <sheetData>
    <row r="1" spans="1:13" ht="18.75">
      <c r="B1" s="1"/>
      <c r="I1" s="1"/>
      <c r="J1" s="1" t="s">
        <v>0</v>
      </c>
    </row>
    <row r="2" spans="1:13" ht="18.75">
      <c r="B2" s="2"/>
    </row>
    <row r="3" spans="1:13" ht="61.5" customHeight="1">
      <c r="B3" s="53" t="s">
        <v>1</v>
      </c>
      <c r="C3" s="53"/>
      <c r="D3" s="53"/>
      <c r="E3" s="53"/>
      <c r="F3" s="53"/>
      <c r="G3" s="53"/>
      <c r="H3" s="53"/>
      <c r="I3" s="53"/>
      <c r="J3" s="53"/>
    </row>
    <row r="4" spans="1:13" ht="18.75" customHeight="1">
      <c r="A4" s="47"/>
      <c r="B4" s="27" t="s">
        <v>2</v>
      </c>
      <c r="C4" s="27" t="s">
        <v>3</v>
      </c>
      <c r="D4" s="27" t="s">
        <v>4</v>
      </c>
      <c r="E4" s="27" t="s">
        <v>5</v>
      </c>
      <c r="F4" s="54"/>
      <c r="G4" s="54"/>
      <c r="H4" s="54"/>
      <c r="I4" s="55"/>
      <c r="J4" s="27" t="s">
        <v>6</v>
      </c>
    </row>
    <row r="5" spans="1:13" ht="18.75" customHeight="1">
      <c r="A5" s="48"/>
      <c r="B5" s="28"/>
      <c r="C5" s="28"/>
      <c r="D5" s="28"/>
      <c r="E5" s="56"/>
      <c r="F5" s="57"/>
      <c r="G5" s="57"/>
      <c r="H5" s="57"/>
      <c r="I5" s="58"/>
      <c r="J5" s="28"/>
    </row>
    <row r="6" spans="1:13" ht="18.75" customHeight="1">
      <c r="A6" s="48"/>
      <c r="B6" s="28"/>
      <c r="C6" s="28"/>
      <c r="D6" s="28"/>
      <c r="E6" s="27" t="s">
        <v>7</v>
      </c>
      <c r="F6" s="40"/>
      <c r="G6" s="27" t="s">
        <v>8</v>
      </c>
      <c r="H6" s="27" t="s">
        <v>9</v>
      </c>
      <c r="I6" s="27" t="s">
        <v>10</v>
      </c>
      <c r="J6" s="28"/>
    </row>
    <row r="7" spans="1:13" ht="18" customHeight="1">
      <c r="A7" s="49"/>
      <c r="B7" s="29"/>
      <c r="C7" s="29"/>
      <c r="D7" s="29"/>
      <c r="E7" s="4" t="s">
        <v>11</v>
      </c>
      <c r="F7" s="4" t="s">
        <v>12</v>
      </c>
      <c r="G7" s="29"/>
      <c r="H7" s="29"/>
      <c r="I7" s="29"/>
      <c r="J7" s="29"/>
    </row>
    <row r="8" spans="1:13" ht="18.75">
      <c r="A8" s="5" t="s">
        <v>13</v>
      </c>
      <c r="B8" s="3">
        <v>1</v>
      </c>
      <c r="C8" s="3">
        <v>2</v>
      </c>
      <c r="D8" s="3">
        <v>3</v>
      </c>
      <c r="E8" s="3">
        <v>4</v>
      </c>
      <c r="F8" s="3"/>
      <c r="G8" s="3">
        <v>5</v>
      </c>
      <c r="H8" s="3">
        <v>6</v>
      </c>
      <c r="I8" s="3">
        <v>7</v>
      </c>
      <c r="J8" s="3">
        <v>8</v>
      </c>
    </row>
    <row r="9" spans="1:13" ht="20.25">
      <c r="A9" s="41">
        <v>1</v>
      </c>
      <c r="B9" s="30" t="s">
        <v>14</v>
      </c>
      <c r="C9" s="33" t="s">
        <v>15</v>
      </c>
      <c r="D9" s="6" t="s">
        <v>16</v>
      </c>
      <c r="E9" s="7">
        <f t="shared" ref="E9:J9" si="0">E12</f>
        <v>14</v>
      </c>
      <c r="F9" s="8">
        <f t="shared" si="0"/>
        <v>13.996499999999999</v>
      </c>
      <c r="G9" s="9">
        <f t="shared" si="0"/>
        <v>15</v>
      </c>
      <c r="H9" s="9">
        <f t="shared" si="0"/>
        <v>0</v>
      </c>
      <c r="I9" s="9">
        <f t="shared" si="0"/>
        <v>0</v>
      </c>
      <c r="J9" s="9">
        <f t="shared" si="0"/>
        <v>29</v>
      </c>
      <c r="K9" t="s">
        <v>17</v>
      </c>
      <c r="M9" t="s">
        <v>17</v>
      </c>
    </row>
    <row r="10" spans="1:13" ht="16.5" customHeight="1">
      <c r="A10" s="42"/>
      <c r="B10" s="31"/>
      <c r="C10" s="34"/>
      <c r="D10" s="6" t="s">
        <v>18</v>
      </c>
      <c r="E10" s="10"/>
      <c r="F10" s="11"/>
      <c r="G10" s="12"/>
      <c r="H10" s="12"/>
      <c r="I10" s="12"/>
      <c r="J10" s="12"/>
      <c r="K10" t="s">
        <v>17</v>
      </c>
    </row>
    <row r="11" spans="1:13" ht="20.25">
      <c r="A11" s="42"/>
      <c r="B11" s="31"/>
      <c r="C11" s="34"/>
      <c r="D11" s="6" t="s">
        <v>19</v>
      </c>
      <c r="E11" s="10"/>
      <c r="F11" s="11"/>
      <c r="G11" s="12"/>
      <c r="H11" s="12"/>
      <c r="I11" s="12"/>
      <c r="J11" s="12"/>
      <c r="K11" t="s">
        <v>17</v>
      </c>
    </row>
    <row r="12" spans="1:13" ht="20.25">
      <c r="A12" s="42"/>
      <c r="B12" s="31"/>
      <c r="C12" s="34"/>
      <c r="D12" s="6" t="s">
        <v>20</v>
      </c>
      <c r="E12" s="10">
        <f>E22</f>
        <v>14</v>
      </c>
      <c r="F12" s="11">
        <f>F22</f>
        <v>13.996499999999999</v>
      </c>
      <c r="G12" s="10">
        <f>G22</f>
        <v>15</v>
      </c>
      <c r="H12" s="10">
        <f>H22</f>
        <v>0</v>
      </c>
      <c r="I12" s="10">
        <f>I22</f>
        <v>0</v>
      </c>
      <c r="J12" s="12">
        <f>E12+G12+H12+I12</f>
        <v>29</v>
      </c>
      <c r="K12" t="s">
        <v>17</v>
      </c>
    </row>
    <row r="13" spans="1:13" ht="26.25" customHeight="1">
      <c r="A13" s="42"/>
      <c r="B13" s="32"/>
      <c r="C13" s="35"/>
      <c r="D13" s="6" t="s">
        <v>21</v>
      </c>
      <c r="E13" s="12"/>
      <c r="F13" s="11"/>
      <c r="G13" s="12"/>
      <c r="H13" s="12"/>
      <c r="I13" s="12"/>
      <c r="J13" s="12"/>
      <c r="K13" t="s">
        <v>17</v>
      </c>
    </row>
    <row r="14" spans="1:13" ht="13.5" customHeight="1">
      <c r="A14" s="42"/>
      <c r="B14" s="30" t="s">
        <v>22</v>
      </c>
      <c r="C14" s="30"/>
      <c r="D14" s="13" t="s">
        <v>16</v>
      </c>
      <c r="E14" s="12"/>
      <c r="F14" s="11"/>
      <c r="G14" s="12"/>
      <c r="H14" s="12"/>
      <c r="I14" s="12"/>
      <c r="J14" s="12"/>
      <c r="K14" t="s">
        <v>17</v>
      </c>
    </row>
    <row r="15" spans="1:13" ht="12" customHeight="1">
      <c r="A15" s="42"/>
      <c r="B15" s="31"/>
      <c r="C15" s="31"/>
      <c r="D15" s="13" t="s">
        <v>18</v>
      </c>
      <c r="E15" s="12"/>
      <c r="F15" s="11"/>
      <c r="G15" s="12"/>
      <c r="H15" s="12"/>
      <c r="I15" s="12"/>
      <c r="J15" s="12"/>
      <c r="K15" t="s">
        <v>17</v>
      </c>
    </row>
    <row r="16" spans="1:13" ht="11.25" customHeight="1">
      <c r="A16" s="42"/>
      <c r="B16" s="31"/>
      <c r="C16" s="31"/>
      <c r="D16" s="13" t="s">
        <v>19</v>
      </c>
      <c r="E16" s="12"/>
      <c r="F16" s="11"/>
      <c r="G16" s="12"/>
      <c r="H16" s="12"/>
      <c r="I16" s="12"/>
      <c r="J16" s="12"/>
      <c r="K16" t="s">
        <v>17</v>
      </c>
    </row>
    <row r="17" spans="1:11" ht="12" customHeight="1">
      <c r="A17" s="42"/>
      <c r="B17" s="31"/>
      <c r="C17" s="31"/>
      <c r="D17" s="13" t="s">
        <v>20</v>
      </c>
      <c r="E17" s="12"/>
      <c r="F17" s="11"/>
      <c r="G17" s="12"/>
      <c r="H17" s="12"/>
      <c r="I17" s="12"/>
      <c r="J17" s="12"/>
      <c r="K17" t="s">
        <v>17</v>
      </c>
    </row>
    <row r="18" spans="1:11" ht="16.5" customHeight="1">
      <c r="A18" s="42"/>
      <c r="B18" s="32"/>
      <c r="C18" s="32"/>
      <c r="D18" s="13" t="s">
        <v>21</v>
      </c>
      <c r="E18" s="12"/>
      <c r="F18" s="11"/>
      <c r="G18" s="12"/>
      <c r="H18" s="12"/>
      <c r="I18" s="12"/>
      <c r="J18" s="12"/>
      <c r="K18" t="s">
        <v>17</v>
      </c>
    </row>
    <row r="19" spans="1:11" ht="20.25">
      <c r="A19" s="42"/>
      <c r="B19" s="50" t="s">
        <v>57</v>
      </c>
      <c r="C19" s="30" t="s">
        <v>23</v>
      </c>
      <c r="D19" s="13" t="s">
        <v>16</v>
      </c>
      <c r="E19" s="10">
        <f>E22</f>
        <v>14</v>
      </c>
      <c r="F19" s="11">
        <f>F22</f>
        <v>13.996499999999999</v>
      </c>
      <c r="G19" s="12">
        <f>G22</f>
        <v>15</v>
      </c>
      <c r="H19" s="12">
        <f>H22</f>
        <v>0</v>
      </c>
      <c r="I19" s="12">
        <f>I22</f>
        <v>0</v>
      </c>
      <c r="J19" s="12">
        <f>SUM(E19:I19)</f>
        <v>42.996499999999997</v>
      </c>
      <c r="K19" t="s">
        <v>17</v>
      </c>
    </row>
    <row r="20" spans="1:11" ht="20.25">
      <c r="A20" s="42"/>
      <c r="B20" s="51"/>
      <c r="C20" s="31"/>
      <c r="D20" s="13" t="s">
        <v>18</v>
      </c>
      <c r="E20" s="10"/>
      <c r="F20" s="10"/>
      <c r="G20" s="12"/>
      <c r="H20" s="12"/>
      <c r="I20" s="12"/>
      <c r="J20" s="12">
        <v>0</v>
      </c>
      <c r="K20" t="s">
        <v>17</v>
      </c>
    </row>
    <row r="21" spans="1:11" ht="20.25">
      <c r="A21" s="42"/>
      <c r="B21" s="51"/>
      <c r="C21" s="31"/>
      <c r="D21" s="13" t="s">
        <v>19</v>
      </c>
      <c r="E21" s="10"/>
      <c r="F21" s="10"/>
      <c r="G21" s="12"/>
      <c r="H21" s="12"/>
      <c r="I21" s="12"/>
      <c r="J21" s="12">
        <f>SUM(E21:I21)</f>
        <v>0</v>
      </c>
      <c r="K21" t="s">
        <v>17</v>
      </c>
    </row>
    <row r="22" spans="1:11" ht="20.25">
      <c r="A22" s="42"/>
      <c r="B22" s="51"/>
      <c r="C22" s="31"/>
      <c r="D22" s="13" t="s">
        <v>20</v>
      </c>
      <c r="E22" s="10">
        <v>14</v>
      </c>
      <c r="F22" s="11">
        <v>13.996499999999999</v>
      </c>
      <c r="G22" s="12">
        <v>15</v>
      </c>
      <c r="H22" s="12">
        <v>0</v>
      </c>
      <c r="I22" s="12">
        <v>0</v>
      </c>
      <c r="J22" s="12">
        <f>SUM(F22:I22)</f>
        <v>28.996499999999997</v>
      </c>
      <c r="K22" t="s">
        <v>17</v>
      </c>
    </row>
    <row r="23" spans="1:11" ht="14.25" customHeight="1">
      <c r="A23" s="43"/>
      <c r="B23" s="52"/>
      <c r="C23" s="32"/>
      <c r="D23" s="13" t="s">
        <v>21</v>
      </c>
      <c r="E23" s="12"/>
      <c r="F23" s="12"/>
      <c r="G23" s="12"/>
      <c r="H23" s="12"/>
      <c r="I23" s="12"/>
      <c r="J23" s="12"/>
      <c r="K23" t="s">
        <v>17</v>
      </c>
    </row>
    <row r="24" spans="1:11" ht="20.25">
      <c r="A24" s="44">
        <v>2</v>
      </c>
      <c r="B24" s="30" t="s">
        <v>14</v>
      </c>
      <c r="C24" s="33" t="s">
        <v>24</v>
      </c>
      <c r="D24" s="6" t="s">
        <v>16</v>
      </c>
      <c r="E24" s="9">
        <f t="shared" ref="E24:J24" si="1">E27+E26</f>
        <v>16190.7798</v>
      </c>
      <c r="F24" s="9">
        <f t="shared" si="1"/>
        <v>16081.498100000001</v>
      </c>
      <c r="G24" s="9">
        <f t="shared" si="1"/>
        <v>14107.300000000001</v>
      </c>
      <c r="H24" s="9">
        <f t="shared" si="1"/>
        <v>11095.3</v>
      </c>
      <c r="I24" s="9">
        <f t="shared" si="1"/>
        <v>11095.900000000001</v>
      </c>
      <c r="J24" s="9">
        <f t="shared" si="1"/>
        <v>33239.279799999997</v>
      </c>
      <c r="K24" t="s">
        <v>17</v>
      </c>
    </row>
    <row r="25" spans="1:11" ht="25.5">
      <c r="A25" s="42"/>
      <c r="B25" s="31"/>
      <c r="C25" s="34"/>
      <c r="D25" s="6" t="s">
        <v>18</v>
      </c>
      <c r="E25" s="12"/>
      <c r="F25" s="12"/>
      <c r="G25" s="12"/>
      <c r="H25" s="12"/>
      <c r="I25" s="12"/>
      <c r="J25" s="12"/>
      <c r="K25" t="s">
        <v>17</v>
      </c>
    </row>
    <row r="26" spans="1:11" ht="20.25">
      <c r="A26" s="42"/>
      <c r="B26" s="31"/>
      <c r="C26" s="34"/>
      <c r="D26" s="6" t="s">
        <v>19</v>
      </c>
      <c r="E26" s="12">
        <f t="shared" ref="E26:I27" si="2">E36+E41</f>
        <v>5372</v>
      </c>
      <c r="F26" s="12">
        <f t="shared" si="2"/>
        <v>5369.26955</v>
      </c>
      <c r="G26" s="12">
        <f t="shared" si="2"/>
        <v>4626</v>
      </c>
      <c r="H26" s="12">
        <f t="shared" si="2"/>
        <v>4626</v>
      </c>
      <c r="I26" s="12">
        <f t="shared" si="2"/>
        <v>4626</v>
      </c>
      <c r="J26" s="12">
        <f>J41</f>
        <v>0</v>
      </c>
      <c r="K26" t="s">
        <v>17</v>
      </c>
    </row>
    <row r="27" spans="1:11" ht="20.25">
      <c r="A27" s="42"/>
      <c r="B27" s="31"/>
      <c r="C27" s="34"/>
      <c r="D27" s="6" t="s">
        <v>20</v>
      </c>
      <c r="E27" s="12">
        <f t="shared" si="2"/>
        <v>10818.7798</v>
      </c>
      <c r="F27" s="12">
        <f t="shared" si="2"/>
        <v>10712.22855</v>
      </c>
      <c r="G27" s="12">
        <f t="shared" si="2"/>
        <v>9481.3000000000011</v>
      </c>
      <c r="H27" s="12">
        <f t="shared" si="2"/>
        <v>6469.3</v>
      </c>
      <c r="I27" s="12">
        <f t="shared" si="2"/>
        <v>6469.9000000000005</v>
      </c>
      <c r="J27" s="12">
        <f>E27+G27+H27+I27</f>
        <v>33239.279799999997</v>
      </c>
      <c r="K27" t="s">
        <v>17</v>
      </c>
    </row>
    <row r="28" spans="1:11" ht="25.5">
      <c r="A28" s="42"/>
      <c r="B28" s="32"/>
      <c r="C28" s="35"/>
      <c r="D28" s="6" t="s">
        <v>21</v>
      </c>
      <c r="E28" s="12"/>
      <c r="F28" s="12"/>
      <c r="G28" s="12"/>
      <c r="H28" s="12"/>
      <c r="I28" s="12"/>
      <c r="J28" s="12"/>
      <c r="K28" t="s">
        <v>17</v>
      </c>
    </row>
    <row r="29" spans="1:11" ht="13.5" customHeight="1">
      <c r="A29" s="42"/>
      <c r="B29" s="36" t="s">
        <v>22</v>
      </c>
      <c r="C29" s="30"/>
      <c r="D29" s="13" t="s">
        <v>16</v>
      </c>
      <c r="E29" s="12"/>
      <c r="F29" s="12"/>
      <c r="G29" s="12"/>
      <c r="H29" s="12"/>
      <c r="I29" s="12"/>
      <c r="J29" s="12"/>
      <c r="K29" t="s">
        <v>17</v>
      </c>
    </row>
    <row r="30" spans="1:11" ht="12" customHeight="1">
      <c r="A30" s="42"/>
      <c r="B30" s="37"/>
      <c r="C30" s="31"/>
      <c r="D30" s="13" t="s">
        <v>18</v>
      </c>
      <c r="E30" s="12"/>
      <c r="F30" s="12"/>
      <c r="G30" s="12"/>
      <c r="H30" s="12"/>
      <c r="I30" s="12"/>
      <c r="J30" s="12"/>
      <c r="K30" t="s">
        <v>17</v>
      </c>
    </row>
    <row r="31" spans="1:11" ht="12" customHeight="1">
      <c r="A31" s="42"/>
      <c r="B31" s="37"/>
      <c r="C31" s="31"/>
      <c r="D31" s="13" t="s">
        <v>19</v>
      </c>
      <c r="E31" s="12"/>
      <c r="F31" s="12"/>
      <c r="G31" s="12"/>
      <c r="H31" s="12"/>
      <c r="I31" s="12"/>
      <c r="J31" s="12"/>
      <c r="K31" t="s">
        <v>17</v>
      </c>
    </row>
    <row r="32" spans="1:11" ht="12" customHeight="1">
      <c r="A32" s="42"/>
      <c r="B32" s="37"/>
      <c r="C32" s="31"/>
      <c r="D32" s="13" t="s">
        <v>20</v>
      </c>
      <c r="E32" s="12"/>
      <c r="F32" s="12"/>
      <c r="G32" s="12"/>
      <c r="H32" s="12"/>
      <c r="I32" s="12"/>
      <c r="J32" s="12"/>
      <c r="K32" t="s">
        <v>17</v>
      </c>
    </row>
    <row r="33" spans="1:11" ht="11.25" customHeight="1">
      <c r="A33" s="42"/>
      <c r="B33" s="38"/>
      <c r="C33" s="32"/>
      <c r="D33" s="13" t="s">
        <v>21</v>
      </c>
      <c r="E33" s="12"/>
      <c r="F33" s="12"/>
      <c r="G33" s="12"/>
      <c r="H33" s="12"/>
      <c r="I33" s="12"/>
      <c r="J33" s="12"/>
      <c r="K33" t="s">
        <v>17</v>
      </c>
    </row>
    <row r="34" spans="1:11" ht="22.5" customHeight="1">
      <c r="A34" s="42"/>
      <c r="B34" s="27" t="s">
        <v>57</v>
      </c>
      <c r="C34" s="30" t="s">
        <v>25</v>
      </c>
      <c r="D34" s="13" t="s">
        <v>16</v>
      </c>
      <c r="E34" s="12">
        <f t="shared" ref="E34:J34" si="3">E37+E36</f>
        <v>6689</v>
      </c>
      <c r="F34" s="12">
        <f t="shared" si="3"/>
        <v>6579.7183000000005</v>
      </c>
      <c r="G34" s="12">
        <f t="shared" si="3"/>
        <v>5026.6000000000004</v>
      </c>
      <c r="H34" s="12">
        <f t="shared" si="3"/>
        <v>4921.3</v>
      </c>
      <c r="I34" s="12">
        <f t="shared" si="3"/>
        <v>4921.3</v>
      </c>
      <c r="J34" s="12">
        <f t="shared" si="3"/>
        <v>21558.2</v>
      </c>
    </row>
    <row r="35" spans="1:11" ht="18" customHeight="1">
      <c r="A35" s="42"/>
      <c r="B35" s="28"/>
      <c r="C35" s="31"/>
      <c r="D35" s="13" t="s">
        <v>18</v>
      </c>
      <c r="E35" s="12"/>
      <c r="F35" s="12"/>
      <c r="G35" s="12"/>
      <c r="H35" s="12"/>
      <c r="I35" s="12"/>
      <c r="J35" s="12"/>
    </row>
    <row r="36" spans="1:11" ht="24" customHeight="1">
      <c r="A36" s="42"/>
      <c r="B36" s="28"/>
      <c r="C36" s="31"/>
      <c r="D36" s="13" t="s">
        <v>19</v>
      </c>
      <c r="E36" s="12">
        <f>4772+600</f>
        <v>5372</v>
      </c>
      <c r="F36" s="12">
        <f>4769.43151+599.83804</f>
        <v>5369.26955</v>
      </c>
      <c r="G36" s="10">
        <v>4626</v>
      </c>
      <c r="H36" s="10">
        <v>4626</v>
      </c>
      <c r="I36" s="10">
        <v>4626</v>
      </c>
      <c r="J36" s="10">
        <f>E36+G36+H36+I36</f>
        <v>19250</v>
      </c>
    </row>
    <row r="37" spans="1:11" ht="20.25" customHeight="1">
      <c r="A37" s="42"/>
      <c r="B37" s="28"/>
      <c r="C37" s="31"/>
      <c r="D37" s="13" t="s">
        <v>20</v>
      </c>
      <c r="E37" s="12">
        <f>1317</f>
        <v>1317</v>
      </c>
      <c r="F37" s="12">
        <f>1210.44875</f>
        <v>1210.44875</v>
      </c>
      <c r="G37" s="12">
        <f>295.3+105.3</f>
        <v>400.6</v>
      </c>
      <c r="H37" s="12">
        <f>295.3</f>
        <v>295.3</v>
      </c>
      <c r="I37" s="12">
        <f>295.3</f>
        <v>295.3</v>
      </c>
      <c r="J37" s="12">
        <f>I37+H37+G37+E37</f>
        <v>2308.1999999999998</v>
      </c>
    </row>
    <row r="38" spans="1:11" ht="19.5" customHeight="1">
      <c r="A38" s="42"/>
      <c r="B38" s="29"/>
      <c r="C38" s="32"/>
      <c r="D38" s="13" t="s">
        <v>21</v>
      </c>
      <c r="E38" s="12"/>
      <c r="F38" s="12"/>
      <c r="G38" s="12"/>
      <c r="H38" s="12"/>
      <c r="I38" s="12"/>
      <c r="J38" s="12"/>
    </row>
    <row r="39" spans="1:11" ht="20.25" customHeight="1">
      <c r="A39" s="42"/>
      <c r="B39" s="27" t="s">
        <v>59</v>
      </c>
      <c r="C39" s="30" t="s">
        <v>26</v>
      </c>
      <c r="D39" s="13" t="s">
        <v>16</v>
      </c>
      <c r="E39" s="12">
        <f>E42</f>
        <v>9501.7798000000003</v>
      </c>
      <c r="F39" s="12">
        <f>F42+F41</f>
        <v>9501.7798000000003</v>
      </c>
      <c r="G39" s="12">
        <f>G42</f>
        <v>9080.7000000000007</v>
      </c>
      <c r="H39" s="12">
        <f>H42</f>
        <v>6174</v>
      </c>
      <c r="I39" s="12">
        <f>I42</f>
        <v>6174.6</v>
      </c>
      <c r="J39" s="12">
        <f>J42+J41</f>
        <v>30931.079800000003</v>
      </c>
      <c r="K39" t="s">
        <v>17</v>
      </c>
    </row>
    <row r="40" spans="1:11" ht="18.75" customHeight="1">
      <c r="A40" s="42"/>
      <c r="B40" s="28"/>
      <c r="C40" s="31"/>
      <c r="D40" s="13" t="s">
        <v>18</v>
      </c>
      <c r="E40" s="12"/>
      <c r="F40" s="12"/>
      <c r="G40" s="12"/>
      <c r="H40" s="12"/>
      <c r="I40" s="12"/>
      <c r="J40" s="12"/>
      <c r="K40" t="s">
        <v>17</v>
      </c>
    </row>
    <row r="41" spans="1:11" ht="20.25">
      <c r="A41" s="42"/>
      <c r="B41" s="28"/>
      <c r="C41" s="31"/>
      <c r="D41" s="13" t="s">
        <v>19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f>E41+G41+H41+I41</f>
        <v>0</v>
      </c>
      <c r="K41" t="s">
        <v>17</v>
      </c>
    </row>
    <row r="42" spans="1:11" ht="20.25">
      <c r="A42" s="42"/>
      <c r="B42" s="28"/>
      <c r="C42" s="31"/>
      <c r="D42" s="13" t="s">
        <v>20</v>
      </c>
      <c r="E42" s="12">
        <v>9501.7798000000003</v>
      </c>
      <c r="F42" s="12">
        <v>9501.7798000000003</v>
      </c>
      <c r="G42" s="12">
        <v>9080.7000000000007</v>
      </c>
      <c r="H42" s="12">
        <v>6174</v>
      </c>
      <c r="I42" s="12">
        <v>6174.6</v>
      </c>
      <c r="J42" s="12">
        <f>I42+H42+G42+E42</f>
        <v>30931.079800000003</v>
      </c>
      <c r="K42" t="s">
        <v>17</v>
      </c>
    </row>
    <row r="43" spans="1:11" ht="19.5" customHeight="1">
      <c r="A43" s="43"/>
      <c r="B43" s="29"/>
      <c r="C43" s="32"/>
      <c r="D43" s="13" t="s">
        <v>21</v>
      </c>
      <c r="E43" s="12"/>
      <c r="F43" s="12"/>
      <c r="G43" s="12"/>
      <c r="H43" s="12"/>
      <c r="I43" s="12"/>
      <c r="J43" s="12"/>
      <c r="K43" t="s">
        <v>17</v>
      </c>
    </row>
    <row r="44" spans="1:11" ht="20.25">
      <c r="A44" s="41">
        <v>6</v>
      </c>
      <c r="B44" s="30" t="s">
        <v>14</v>
      </c>
      <c r="C44" s="33" t="s">
        <v>27</v>
      </c>
      <c r="D44" s="6" t="s">
        <v>16</v>
      </c>
      <c r="E44" s="9">
        <f t="shared" ref="E44:J44" si="4">E46+E47</f>
        <v>18387.951290000001</v>
      </c>
      <c r="F44" s="9">
        <f t="shared" si="4"/>
        <v>17988.582029999998</v>
      </c>
      <c r="G44" s="9">
        <f t="shared" si="4"/>
        <v>18760.2</v>
      </c>
      <c r="H44" s="9">
        <f t="shared" si="4"/>
        <v>17604.900000000001</v>
      </c>
      <c r="I44" s="9">
        <f t="shared" si="4"/>
        <v>17425</v>
      </c>
      <c r="J44" s="9">
        <f t="shared" si="4"/>
        <v>72178.051290000003</v>
      </c>
      <c r="K44" t="s">
        <v>17</v>
      </c>
    </row>
    <row r="45" spans="1:11" ht="25.5">
      <c r="A45" s="42"/>
      <c r="B45" s="31"/>
      <c r="C45" s="34"/>
      <c r="D45" s="6" t="s">
        <v>18</v>
      </c>
      <c r="E45" s="12"/>
      <c r="F45" s="12"/>
      <c r="G45" s="12"/>
      <c r="H45" s="12"/>
      <c r="I45" s="12"/>
      <c r="J45" s="12"/>
      <c r="K45" t="s">
        <v>17</v>
      </c>
    </row>
    <row r="46" spans="1:11" ht="20.25">
      <c r="A46" s="42"/>
      <c r="B46" s="31"/>
      <c r="C46" s="34"/>
      <c r="D46" s="6" t="s">
        <v>19</v>
      </c>
      <c r="E46" s="12"/>
      <c r="F46" s="12"/>
      <c r="G46" s="12"/>
      <c r="H46" s="12"/>
      <c r="I46" s="12"/>
      <c r="J46" s="12">
        <f>E46</f>
        <v>0</v>
      </c>
      <c r="K46" t="s">
        <v>17</v>
      </c>
    </row>
    <row r="47" spans="1:11" ht="20.25">
      <c r="A47" s="42"/>
      <c r="B47" s="31"/>
      <c r="C47" s="34"/>
      <c r="D47" s="6" t="s">
        <v>20</v>
      </c>
      <c r="E47" s="12">
        <f>E57</f>
        <v>18387.951290000001</v>
      </c>
      <c r="F47" s="12">
        <f>F57</f>
        <v>17988.582029999998</v>
      </c>
      <c r="G47" s="12">
        <f>G57</f>
        <v>18760.2</v>
      </c>
      <c r="H47" s="12">
        <f>H57</f>
        <v>17604.900000000001</v>
      </c>
      <c r="I47" s="12">
        <f>I57</f>
        <v>17425</v>
      </c>
      <c r="J47" s="12">
        <f>E47+G47+H47+I47</f>
        <v>72178.051290000003</v>
      </c>
      <c r="K47" t="s">
        <v>17</v>
      </c>
    </row>
    <row r="48" spans="1:11" ht="46.5" customHeight="1">
      <c r="A48" s="42"/>
      <c r="B48" s="32"/>
      <c r="C48" s="35"/>
      <c r="D48" s="6" t="s">
        <v>21</v>
      </c>
      <c r="E48" s="12"/>
      <c r="F48" s="12"/>
      <c r="G48" s="12"/>
      <c r="H48" s="12"/>
      <c r="I48" s="12"/>
      <c r="J48" s="12"/>
      <c r="K48" t="s">
        <v>17</v>
      </c>
    </row>
    <row r="49" spans="1:11" ht="11.25" customHeight="1">
      <c r="A49" s="42"/>
      <c r="B49" s="36" t="s">
        <v>22</v>
      </c>
      <c r="C49" s="30"/>
      <c r="D49" s="13" t="s">
        <v>16</v>
      </c>
      <c r="E49" s="12"/>
      <c r="F49" s="12"/>
      <c r="G49" s="12"/>
      <c r="H49" s="12"/>
      <c r="I49" s="12"/>
      <c r="J49" s="12"/>
      <c r="K49" t="s">
        <v>17</v>
      </c>
    </row>
    <row r="50" spans="1:11" ht="15" customHeight="1">
      <c r="A50" s="42"/>
      <c r="B50" s="37"/>
      <c r="C50" s="31"/>
      <c r="D50" s="13" t="s">
        <v>18</v>
      </c>
      <c r="E50" s="12"/>
      <c r="F50" s="12"/>
      <c r="G50" s="12"/>
      <c r="H50" s="12"/>
      <c r="I50" s="12"/>
      <c r="J50" s="12"/>
      <c r="K50" t="s">
        <v>17</v>
      </c>
    </row>
    <row r="51" spans="1:11" ht="11.25" customHeight="1">
      <c r="A51" s="42"/>
      <c r="B51" s="37"/>
      <c r="C51" s="31"/>
      <c r="D51" s="13" t="s">
        <v>19</v>
      </c>
      <c r="E51" s="12"/>
      <c r="F51" s="12"/>
      <c r="G51" s="12"/>
      <c r="H51" s="12"/>
      <c r="I51" s="12"/>
      <c r="J51" s="12"/>
      <c r="K51" t="s">
        <v>17</v>
      </c>
    </row>
    <row r="52" spans="1:11" ht="12" customHeight="1">
      <c r="A52" s="42"/>
      <c r="B52" s="37"/>
      <c r="C52" s="31"/>
      <c r="D52" s="13" t="s">
        <v>20</v>
      </c>
      <c r="E52" s="12"/>
      <c r="F52" s="12"/>
      <c r="G52" s="12"/>
      <c r="H52" s="12"/>
      <c r="I52" s="12"/>
      <c r="J52" s="12"/>
      <c r="K52" t="s">
        <v>17</v>
      </c>
    </row>
    <row r="53" spans="1:11" ht="11.25" customHeight="1">
      <c r="A53" s="42"/>
      <c r="B53" s="38"/>
      <c r="C53" s="32"/>
      <c r="D53" s="13" t="s">
        <v>21</v>
      </c>
      <c r="E53" s="12"/>
      <c r="F53" s="12"/>
      <c r="G53" s="12"/>
      <c r="H53" s="12"/>
      <c r="I53" s="12"/>
      <c r="J53" s="12"/>
      <c r="K53" t="s">
        <v>17</v>
      </c>
    </row>
    <row r="54" spans="1:11" ht="20.25">
      <c r="A54" s="42"/>
      <c r="B54" s="27" t="s">
        <v>57</v>
      </c>
      <c r="C54" s="30" t="s">
        <v>28</v>
      </c>
      <c r="D54" s="13" t="s">
        <v>16</v>
      </c>
      <c r="E54" s="12">
        <f t="shared" ref="E54:J54" si="5">E56+E57</f>
        <v>18387.951290000001</v>
      </c>
      <c r="F54" s="11">
        <f t="shared" si="5"/>
        <v>17988.582029999998</v>
      </c>
      <c r="G54" s="12">
        <f t="shared" si="5"/>
        <v>18760.2</v>
      </c>
      <c r="H54" s="12">
        <f t="shared" si="5"/>
        <v>17604.900000000001</v>
      </c>
      <c r="I54" s="12">
        <f t="shared" si="5"/>
        <v>17425</v>
      </c>
      <c r="J54" s="12">
        <f t="shared" si="5"/>
        <v>72178.051290000003</v>
      </c>
      <c r="K54" t="s">
        <v>17</v>
      </c>
    </row>
    <row r="55" spans="1:11" ht="20.25">
      <c r="A55" s="42"/>
      <c r="B55" s="28"/>
      <c r="C55" s="31"/>
      <c r="D55" s="13" t="s">
        <v>18</v>
      </c>
      <c r="E55" s="12"/>
      <c r="F55" s="12"/>
      <c r="G55" s="12"/>
      <c r="H55" s="12"/>
      <c r="I55" s="12"/>
      <c r="J55" s="12"/>
      <c r="K55" t="s">
        <v>17</v>
      </c>
    </row>
    <row r="56" spans="1:11" ht="20.25">
      <c r="A56" s="42"/>
      <c r="B56" s="28"/>
      <c r="C56" s="31"/>
      <c r="D56" s="13" t="s">
        <v>19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t="s">
        <v>17</v>
      </c>
    </row>
    <row r="57" spans="1:11" ht="20.25">
      <c r="A57" s="42"/>
      <c r="B57" s="28"/>
      <c r="C57" s="31"/>
      <c r="D57" s="13" t="s">
        <v>20</v>
      </c>
      <c r="E57" s="12">
        <v>18387.951290000001</v>
      </c>
      <c r="F57" s="11">
        <f>12505.18203+1201.3+4282.1</f>
        <v>17988.582029999998</v>
      </c>
      <c r="G57" s="12">
        <v>18760.2</v>
      </c>
      <c r="H57" s="12">
        <v>17604.900000000001</v>
      </c>
      <c r="I57" s="12">
        <v>17425</v>
      </c>
      <c r="J57" s="14">
        <f>I57+H57+G57+E57</f>
        <v>72178.051290000003</v>
      </c>
      <c r="K57" t="s">
        <v>17</v>
      </c>
    </row>
    <row r="58" spans="1:11" ht="20.25" customHeight="1">
      <c r="A58" s="43"/>
      <c r="B58" s="29"/>
      <c r="C58" s="32"/>
      <c r="D58" s="13" t="s">
        <v>21</v>
      </c>
      <c r="E58" s="12"/>
      <c r="F58" s="12"/>
      <c r="G58" s="12"/>
      <c r="H58" s="12"/>
      <c r="I58" s="12"/>
      <c r="J58" s="12"/>
      <c r="K58" t="s">
        <v>17</v>
      </c>
    </row>
    <row r="59" spans="1:11" ht="20.25">
      <c r="A59" s="41">
        <v>8</v>
      </c>
      <c r="B59" s="30" t="s">
        <v>14</v>
      </c>
      <c r="C59" s="33" t="s">
        <v>29</v>
      </c>
      <c r="D59" s="6" t="s">
        <v>16</v>
      </c>
      <c r="E59" s="9">
        <f>E61+E62</f>
        <v>18196.8</v>
      </c>
      <c r="F59" s="9">
        <f>F61+F62</f>
        <v>18196.8</v>
      </c>
      <c r="G59" s="9">
        <f>G61+G62</f>
        <v>20807.3</v>
      </c>
      <c r="H59" s="9">
        <f>H61+H62</f>
        <v>21158.2</v>
      </c>
      <c r="I59" s="9">
        <f>I61+I62</f>
        <v>20866.400000000001</v>
      </c>
      <c r="J59" s="9">
        <f>E59+G59+H59+I59</f>
        <v>81028.700000000012</v>
      </c>
      <c r="K59" t="s">
        <v>17</v>
      </c>
    </row>
    <row r="60" spans="1:11" ht="25.5">
      <c r="A60" s="42"/>
      <c r="B60" s="31"/>
      <c r="C60" s="34"/>
      <c r="D60" s="6" t="s">
        <v>18</v>
      </c>
      <c r="E60" s="12"/>
      <c r="F60" s="12"/>
      <c r="G60" s="12"/>
      <c r="H60" s="12"/>
      <c r="I60" s="12"/>
      <c r="J60" s="12">
        <f>E60+G60+H60+I60</f>
        <v>0</v>
      </c>
      <c r="K60" t="s">
        <v>17</v>
      </c>
    </row>
    <row r="61" spans="1:11" ht="20.25">
      <c r="A61" s="42"/>
      <c r="B61" s="31"/>
      <c r="C61" s="34"/>
      <c r="D61" s="6" t="s">
        <v>19</v>
      </c>
      <c r="E61" s="12">
        <f t="shared" ref="E61:I62" si="6">E71</f>
        <v>7181.4</v>
      </c>
      <c r="F61" s="12">
        <f t="shared" si="6"/>
        <v>7181.4</v>
      </c>
      <c r="G61" s="12">
        <f t="shared" si="6"/>
        <v>8718</v>
      </c>
      <c r="H61" s="12">
        <f t="shared" si="6"/>
        <v>9143</v>
      </c>
      <c r="I61" s="12">
        <f t="shared" si="6"/>
        <v>9867.5</v>
      </c>
      <c r="J61" s="12">
        <f>E61+G61+H61+I61</f>
        <v>34909.9</v>
      </c>
      <c r="K61" t="s">
        <v>17</v>
      </c>
    </row>
    <row r="62" spans="1:11" ht="20.25">
      <c r="A62" s="42"/>
      <c r="B62" s="31"/>
      <c r="C62" s="34"/>
      <c r="D62" s="6" t="s">
        <v>20</v>
      </c>
      <c r="E62" s="12">
        <f t="shared" si="6"/>
        <v>11015.4</v>
      </c>
      <c r="F62" s="12">
        <f t="shared" si="6"/>
        <v>11015.4</v>
      </c>
      <c r="G62" s="12">
        <f t="shared" si="6"/>
        <v>12089.3</v>
      </c>
      <c r="H62" s="12">
        <f t="shared" si="6"/>
        <v>12015.2</v>
      </c>
      <c r="I62" s="12">
        <f t="shared" si="6"/>
        <v>10998.9</v>
      </c>
      <c r="J62" s="12">
        <f>E62+G62+H62+I62</f>
        <v>46118.799999999996</v>
      </c>
      <c r="K62" t="s">
        <v>17</v>
      </c>
    </row>
    <row r="63" spans="1:11" ht="25.5">
      <c r="A63" s="42"/>
      <c r="B63" s="32"/>
      <c r="C63" s="35"/>
      <c r="D63" s="6" t="s">
        <v>21</v>
      </c>
      <c r="E63" s="12"/>
      <c r="F63" s="12"/>
      <c r="G63" s="12"/>
      <c r="H63" s="12"/>
      <c r="I63" s="12"/>
      <c r="J63" s="12"/>
      <c r="K63" t="s">
        <v>17</v>
      </c>
    </row>
    <row r="64" spans="1:11" ht="14.25" customHeight="1">
      <c r="A64" s="42"/>
      <c r="B64" s="36" t="s">
        <v>22</v>
      </c>
      <c r="C64" s="30"/>
      <c r="D64" s="13" t="s">
        <v>16</v>
      </c>
      <c r="E64" s="12"/>
      <c r="F64" s="12"/>
      <c r="G64" s="12"/>
      <c r="H64" s="12"/>
      <c r="I64" s="12"/>
      <c r="J64" s="12"/>
      <c r="K64" t="s">
        <v>17</v>
      </c>
    </row>
    <row r="65" spans="1:11" ht="12" customHeight="1">
      <c r="A65" s="42"/>
      <c r="B65" s="37"/>
      <c r="C65" s="31"/>
      <c r="D65" s="13" t="s">
        <v>18</v>
      </c>
      <c r="E65" s="12"/>
      <c r="F65" s="12"/>
      <c r="G65" s="12"/>
      <c r="H65" s="12"/>
      <c r="I65" s="12"/>
      <c r="J65" s="12"/>
      <c r="K65" t="s">
        <v>17</v>
      </c>
    </row>
    <row r="66" spans="1:11" ht="11.25" customHeight="1">
      <c r="A66" s="42"/>
      <c r="B66" s="37"/>
      <c r="C66" s="31"/>
      <c r="D66" s="13" t="s">
        <v>19</v>
      </c>
      <c r="E66" s="12"/>
      <c r="F66" s="12"/>
      <c r="G66" s="12"/>
      <c r="H66" s="12"/>
      <c r="I66" s="12"/>
      <c r="J66" s="12"/>
      <c r="K66" t="s">
        <v>17</v>
      </c>
    </row>
    <row r="67" spans="1:11" ht="13.5" customHeight="1">
      <c r="A67" s="42"/>
      <c r="B67" s="37"/>
      <c r="C67" s="31"/>
      <c r="D67" s="13" t="s">
        <v>20</v>
      </c>
      <c r="E67" s="12"/>
      <c r="F67" s="12"/>
      <c r="G67" s="12"/>
      <c r="H67" s="12"/>
      <c r="I67" s="12"/>
      <c r="J67" s="12"/>
      <c r="K67" t="s">
        <v>17</v>
      </c>
    </row>
    <row r="68" spans="1:11" ht="14.25" customHeight="1">
      <c r="A68" s="42"/>
      <c r="B68" s="38"/>
      <c r="C68" s="32"/>
      <c r="D68" s="13" t="s">
        <v>21</v>
      </c>
      <c r="E68" s="12"/>
      <c r="F68" s="12"/>
      <c r="G68" s="12"/>
      <c r="H68" s="12"/>
      <c r="I68" s="12"/>
      <c r="J68" s="12"/>
      <c r="K68" t="s">
        <v>17</v>
      </c>
    </row>
    <row r="69" spans="1:11" ht="20.25">
      <c r="A69" s="42"/>
      <c r="B69" s="27" t="s">
        <v>72</v>
      </c>
      <c r="C69" s="30" t="s">
        <v>30</v>
      </c>
      <c r="D69" s="13" t="s">
        <v>16</v>
      </c>
      <c r="E69" s="12">
        <f t="shared" ref="E69:J69" si="7">E71+E72</f>
        <v>18196.8</v>
      </c>
      <c r="F69" s="12">
        <f t="shared" si="7"/>
        <v>18196.8</v>
      </c>
      <c r="G69" s="12">
        <f t="shared" si="7"/>
        <v>20807.3</v>
      </c>
      <c r="H69" s="12">
        <f t="shared" si="7"/>
        <v>21158.2</v>
      </c>
      <c r="I69" s="12">
        <f t="shared" si="7"/>
        <v>20866.400000000001</v>
      </c>
      <c r="J69" s="12">
        <f t="shared" si="7"/>
        <v>81028.7</v>
      </c>
      <c r="K69" t="s">
        <v>17</v>
      </c>
    </row>
    <row r="70" spans="1:11" ht="20.25">
      <c r="A70" s="42"/>
      <c r="B70" s="28"/>
      <c r="C70" s="31"/>
      <c r="D70" s="13" t="s">
        <v>18</v>
      </c>
      <c r="E70" s="12"/>
      <c r="F70" s="12"/>
      <c r="G70" s="12"/>
      <c r="H70" s="12"/>
      <c r="I70" s="12"/>
      <c r="J70" s="12"/>
      <c r="K70" t="s">
        <v>17</v>
      </c>
    </row>
    <row r="71" spans="1:11" ht="20.25">
      <c r="A71" s="42"/>
      <c r="B71" s="28"/>
      <c r="C71" s="31"/>
      <c r="D71" s="13" t="s">
        <v>19</v>
      </c>
      <c r="E71" s="12">
        <f>281.2+6900.2</f>
        <v>7181.4</v>
      </c>
      <c r="F71" s="12">
        <f>281.2+6900.2</f>
        <v>7181.4</v>
      </c>
      <c r="G71" s="12">
        <f>8413.5+304.5</f>
        <v>8718</v>
      </c>
      <c r="H71" s="12">
        <f>304.5+8838.5</f>
        <v>9143</v>
      </c>
      <c r="I71" s="12">
        <f>304.5+9563</f>
        <v>9867.5</v>
      </c>
      <c r="J71" s="12">
        <f>I71+H71+G71+E71</f>
        <v>34909.9</v>
      </c>
      <c r="K71" t="s">
        <v>17</v>
      </c>
    </row>
    <row r="72" spans="1:11" ht="20.25">
      <c r="A72" s="42"/>
      <c r="B72" s="28"/>
      <c r="C72" s="31"/>
      <c r="D72" s="13" t="s">
        <v>20</v>
      </c>
      <c r="E72" s="12">
        <f>1618.6+9396.8</f>
        <v>11015.4</v>
      </c>
      <c r="F72" s="12">
        <f>1618.6+9396.8</f>
        <v>11015.4</v>
      </c>
      <c r="G72" s="12">
        <f>11552.3+537</f>
        <v>12089.3</v>
      </c>
      <c r="H72" s="12">
        <f>11451+564.2</f>
        <v>12015.2</v>
      </c>
      <c r="I72" s="12">
        <f>610.4+10388.5</f>
        <v>10998.9</v>
      </c>
      <c r="J72" s="12">
        <f>I72+H72+G72+E72</f>
        <v>46118.799999999996</v>
      </c>
      <c r="K72" t="s">
        <v>17</v>
      </c>
    </row>
    <row r="73" spans="1:11" ht="20.25" customHeight="1">
      <c r="A73" s="43"/>
      <c r="B73" s="29"/>
      <c r="C73" s="32"/>
      <c r="D73" s="13" t="s">
        <v>21</v>
      </c>
      <c r="E73" s="12"/>
      <c r="F73" s="12"/>
      <c r="G73" s="12"/>
      <c r="H73" s="12"/>
      <c r="I73" s="12"/>
      <c r="J73" s="12"/>
      <c r="K73" t="s">
        <v>17</v>
      </c>
    </row>
    <row r="74" spans="1:11" ht="20.25">
      <c r="A74" s="41">
        <v>9</v>
      </c>
      <c r="B74" s="30" t="s">
        <v>14</v>
      </c>
      <c r="C74" s="33" t="s">
        <v>31</v>
      </c>
      <c r="D74" s="6" t="s">
        <v>16</v>
      </c>
      <c r="E74" s="9">
        <f>E76+E77</f>
        <v>428.86511999999999</v>
      </c>
      <c r="F74" s="8">
        <f>F76+F77+F75</f>
        <v>428.86511999999999</v>
      </c>
      <c r="G74" s="9">
        <f>G76+G77+G75</f>
        <v>16893.3</v>
      </c>
      <c r="H74" s="9">
        <f>H76+H77+H75</f>
        <v>2583.3000000000002</v>
      </c>
      <c r="I74" s="9">
        <f>I75+I76+I77</f>
        <v>2095.9</v>
      </c>
      <c r="J74" s="9">
        <f>E74+G74+H74+I74</f>
        <v>22001.365119999999</v>
      </c>
      <c r="K74" t="s">
        <v>17</v>
      </c>
    </row>
    <row r="75" spans="1:11" ht="25.5">
      <c r="A75" s="42"/>
      <c r="B75" s="31"/>
      <c r="C75" s="34"/>
      <c r="D75" s="6" t="s">
        <v>18</v>
      </c>
      <c r="E75" s="12">
        <f>E90+E85</f>
        <v>0</v>
      </c>
      <c r="F75" s="12">
        <f t="shared" ref="F75:I77" si="8">F85+F90</f>
        <v>0</v>
      </c>
      <c r="G75" s="12">
        <f t="shared" si="8"/>
        <v>8979</v>
      </c>
      <c r="H75" s="12">
        <f t="shared" si="8"/>
        <v>1147.5999999999999</v>
      </c>
      <c r="I75" s="12">
        <f t="shared" si="8"/>
        <v>1147.5999999999999</v>
      </c>
      <c r="J75" s="12">
        <f>E75+G75+H75+I75</f>
        <v>11274.2</v>
      </c>
      <c r="K75" t="s">
        <v>17</v>
      </c>
    </row>
    <row r="76" spans="1:11" ht="20.25">
      <c r="A76" s="42"/>
      <c r="B76" s="31"/>
      <c r="C76" s="34"/>
      <c r="D76" s="6" t="s">
        <v>19</v>
      </c>
      <c r="E76" s="12">
        <f>E86+E91</f>
        <v>320</v>
      </c>
      <c r="F76" s="12">
        <f t="shared" si="8"/>
        <v>320</v>
      </c>
      <c r="G76" s="12">
        <f t="shared" si="8"/>
        <v>6905.6</v>
      </c>
      <c r="H76" s="12">
        <f t="shared" si="8"/>
        <v>1285.5</v>
      </c>
      <c r="I76" s="12">
        <f t="shared" si="8"/>
        <v>822.5</v>
      </c>
      <c r="J76" s="12">
        <f>E76+G76+H76+I76</f>
        <v>9333.6</v>
      </c>
      <c r="K76" t="s">
        <v>17</v>
      </c>
    </row>
    <row r="77" spans="1:11" ht="20.25">
      <c r="A77" s="42"/>
      <c r="B77" s="31"/>
      <c r="C77" s="34"/>
      <c r="D77" s="6" t="s">
        <v>20</v>
      </c>
      <c r="E77" s="12">
        <f>E87+E92</f>
        <v>108.86512</v>
      </c>
      <c r="F77" s="12">
        <f t="shared" si="8"/>
        <v>108.86512</v>
      </c>
      <c r="G77" s="12">
        <f t="shared" si="8"/>
        <v>1008.7</v>
      </c>
      <c r="H77" s="12">
        <f t="shared" si="8"/>
        <v>150.19999999999999</v>
      </c>
      <c r="I77" s="12">
        <f t="shared" si="8"/>
        <v>125.8</v>
      </c>
      <c r="J77" s="12">
        <f>E77+G77+H77+I77</f>
        <v>1393.56512</v>
      </c>
      <c r="K77" t="s">
        <v>17</v>
      </c>
    </row>
    <row r="78" spans="1:11" ht="25.5">
      <c r="A78" s="42"/>
      <c r="B78" s="32"/>
      <c r="C78" s="35"/>
      <c r="D78" s="6" t="s">
        <v>21</v>
      </c>
      <c r="E78" s="12"/>
      <c r="F78" s="12"/>
      <c r="G78" s="12"/>
      <c r="H78" s="12"/>
      <c r="I78" s="12"/>
      <c r="J78" s="12"/>
      <c r="K78" t="s">
        <v>17</v>
      </c>
    </row>
    <row r="79" spans="1:11" ht="12" customHeight="1">
      <c r="A79" s="42"/>
      <c r="B79" s="36" t="s">
        <v>22</v>
      </c>
      <c r="C79" s="30"/>
      <c r="D79" s="13" t="s">
        <v>16</v>
      </c>
      <c r="E79" s="12"/>
      <c r="F79" s="12"/>
      <c r="G79" s="12"/>
      <c r="H79" s="12"/>
      <c r="I79" s="12"/>
      <c r="J79" s="12"/>
      <c r="K79" t="s">
        <v>17</v>
      </c>
    </row>
    <row r="80" spans="1:11" ht="11.25" customHeight="1">
      <c r="A80" s="42"/>
      <c r="B80" s="37"/>
      <c r="C80" s="31"/>
      <c r="D80" s="13" t="s">
        <v>18</v>
      </c>
      <c r="E80" s="12"/>
      <c r="F80" s="12"/>
      <c r="G80" s="12"/>
      <c r="H80" s="12"/>
      <c r="I80" s="12"/>
      <c r="J80" s="12"/>
      <c r="K80" t="s">
        <v>17</v>
      </c>
    </row>
    <row r="81" spans="1:11" ht="13.5" customHeight="1">
      <c r="A81" s="42"/>
      <c r="B81" s="37"/>
      <c r="C81" s="31"/>
      <c r="D81" s="13" t="s">
        <v>19</v>
      </c>
      <c r="E81" s="12"/>
      <c r="F81" s="12"/>
      <c r="G81" s="12"/>
      <c r="H81" s="12"/>
      <c r="I81" s="12"/>
      <c r="J81" s="12"/>
      <c r="K81" t="s">
        <v>17</v>
      </c>
    </row>
    <row r="82" spans="1:11" ht="12" customHeight="1">
      <c r="A82" s="42"/>
      <c r="B82" s="37"/>
      <c r="C82" s="31"/>
      <c r="D82" s="13" t="s">
        <v>20</v>
      </c>
      <c r="E82" s="12"/>
      <c r="F82" s="12"/>
      <c r="G82" s="12"/>
      <c r="H82" s="12"/>
      <c r="I82" s="12"/>
      <c r="J82" s="12"/>
      <c r="K82" t="s">
        <v>17</v>
      </c>
    </row>
    <row r="83" spans="1:11" ht="15" customHeight="1">
      <c r="A83" s="42"/>
      <c r="B83" s="38"/>
      <c r="C83" s="32"/>
      <c r="D83" s="13" t="s">
        <v>21</v>
      </c>
      <c r="E83" s="12"/>
      <c r="F83" s="12"/>
      <c r="G83" s="12"/>
      <c r="H83" s="12"/>
      <c r="I83" s="12"/>
      <c r="J83" s="12"/>
      <c r="K83" t="s">
        <v>17</v>
      </c>
    </row>
    <row r="84" spans="1:11" ht="20.25">
      <c r="A84" s="42"/>
      <c r="B84" s="27" t="s">
        <v>73</v>
      </c>
      <c r="C84" s="30" t="s">
        <v>32</v>
      </c>
      <c r="D84" s="13" t="s">
        <v>16</v>
      </c>
      <c r="E84" s="12">
        <f>E86+E87</f>
        <v>428.86511999999999</v>
      </c>
      <c r="F84" s="12">
        <f>F86+F87+F85</f>
        <v>428.86511999999999</v>
      </c>
      <c r="G84" s="12">
        <f>G86+G87</f>
        <v>494.7</v>
      </c>
      <c r="H84" s="12">
        <f>H86+H87</f>
        <v>487.4</v>
      </c>
      <c r="I84" s="12">
        <f>I86+I87+I85</f>
        <v>0</v>
      </c>
      <c r="J84" s="12">
        <f>J86+J87+J85</f>
        <v>1410.9651200000001</v>
      </c>
      <c r="K84" t="s">
        <v>17</v>
      </c>
    </row>
    <row r="85" spans="1:11" ht="20.25">
      <c r="A85" s="42"/>
      <c r="B85" s="28"/>
      <c r="C85" s="31"/>
      <c r="D85" s="13" t="s">
        <v>18</v>
      </c>
      <c r="E85" s="12">
        <v>0</v>
      </c>
      <c r="F85" s="12">
        <v>0</v>
      </c>
      <c r="G85" s="12">
        <v>0</v>
      </c>
      <c r="H85" s="12">
        <v>0</v>
      </c>
      <c r="I85" s="12">
        <v>0</v>
      </c>
      <c r="J85" s="12">
        <f>I85+H85+G85+E85</f>
        <v>0</v>
      </c>
      <c r="K85" t="s">
        <v>17</v>
      </c>
    </row>
    <row r="86" spans="1:11" ht="20.25">
      <c r="A86" s="42"/>
      <c r="B86" s="28"/>
      <c r="C86" s="31"/>
      <c r="D86" s="13" t="s">
        <v>19</v>
      </c>
      <c r="E86" s="12">
        <f>320</f>
        <v>320</v>
      </c>
      <c r="F86" s="12">
        <v>320</v>
      </c>
      <c r="G86" s="12">
        <v>470</v>
      </c>
      <c r="H86" s="12">
        <v>463</v>
      </c>
      <c r="I86" s="12">
        <v>0</v>
      </c>
      <c r="J86" s="12">
        <f>I86+H86+G86+E86</f>
        <v>1253</v>
      </c>
      <c r="K86" t="s">
        <v>17</v>
      </c>
    </row>
    <row r="87" spans="1:11" ht="20.25">
      <c r="A87" s="42"/>
      <c r="B87" s="28"/>
      <c r="C87" s="31"/>
      <c r="D87" s="13" t="s">
        <v>20</v>
      </c>
      <c r="E87" s="12">
        <f>90.50512+18.36</f>
        <v>108.86512</v>
      </c>
      <c r="F87" s="12">
        <f>90.50512+18.36</f>
        <v>108.86512</v>
      </c>
      <c r="G87" s="12">
        <f>24.7</f>
        <v>24.7</v>
      </c>
      <c r="H87" s="12">
        <v>24.4</v>
      </c>
      <c r="I87" s="12">
        <v>0</v>
      </c>
      <c r="J87" s="12">
        <f>I87+H87+G87+E87</f>
        <v>157.96512000000001</v>
      </c>
      <c r="K87" t="s">
        <v>17</v>
      </c>
    </row>
    <row r="88" spans="1:11" ht="20.25" customHeight="1">
      <c r="A88" s="43"/>
      <c r="B88" s="29"/>
      <c r="C88" s="32"/>
      <c r="D88" s="13" t="s">
        <v>21</v>
      </c>
      <c r="E88" s="12"/>
      <c r="F88" s="12"/>
      <c r="G88" s="12"/>
      <c r="H88" s="12"/>
      <c r="I88" s="12"/>
      <c r="J88" s="12"/>
      <c r="K88" t="s">
        <v>17</v>
      </c>
    </row>
    <row r="89" spans="1:11" ht="20.25" customHeight="1">
      <c r="B89" s="27" t="s">
        <v>33</v>
      </c>
      <c r="C89" s="30" t="s">
        <v>34</v>
      </c>
      <c r="D89" s="13" t="s">
        <v>16</v>
      </c>
      <c r="E89" s="12">
        <f t="shared" ref="E89:J89" si="9">E90+E91+E92</f>
        <v>0</v>
      </c>
      <c r="F89" s="12">
        <f t="shared" si="9"/>
        <v>0</v>
      </c>
      <c r="G89" s="12">
        <f t="shared" si="9"/>
        <v>16398.599999999999</v>
      </c>
      <c r="H89" s="12">
        <f t="shared" si="9"/>
        <v>2095.9</v>
      </c>
      <c r="I89" s="12">
        <f t="shared" si="9"/>
        <v>2095.9</v>
      </c>
      <c r="J89" s="12">
        <f t="shared" si="9"/>
        <v>20590.400000000001</v>
      </c>
      <c r="K89" t="s">
        <v>17</v>
      </c>
    </row>
    <row r="90" spans="1:11" ht="20.25" customHeight="1">
      <c r="B90" s="28"/>
      <c r="C90" s="31"/>
      <c r="D90" s="13" t="s">
        <v>18</v>
      </c>
      <c r="E90" s="12">
        <v>0</v>
      </c>
      <c r="F90" s="12">
        <v>0</v>
      </c>
      <c r="G90" s="12">
        <v>8979</v>
      </c>
      <c r="H90" s="12">
        <v>1147.5999999999999</v>
      </c>
      <c r="I90" s="12">
        <v>1147.5999999999999</v>
      </c>
      <c r="J90" s="12">
        <f>E90+G90+H90+I90</f>
        <v>11274.2</v>
      </c>
      <c r="K90" t="s">
        <v>17</v>
      </c>
    </row>
    <row r="91" spans="1:11" ht="20.25" customHeight="1">
      <c r="B91" s="28"/>
      <c r="C91" s="31"/>
      <c r="D91" s="13" t="s">
        <v>19</v>
      </c>
      <c r="E91" s="12">
        <v>0</v>
      </c>
      <c r="F91" s="12">
        <v>0</v>
      </c>
      <c r="G91" s="12">
        <v>6435.6</v>
      </c>
      <c r="H91" s="12">
        <v>822.5</v>
      </c>
      <c r="I91" s="12">
        <v>822.5</v>
      </c>
      <c r="J91" s="12">
        <f>E91+G91+H91+I91</f>
        <v>8080.6</v>
      </c>
      <c r="K91" t="s">
        <v>17</v>
      </c>
    </row>
    <row r="92" spans="1:11" ht="20.25" customHeight="1">
      <c r="B92" s="28"/>
      <c r="C92" s="31"/>
      <c r="D92" s="13" t="s">
        <v>20</v>
      </c>
      <c r="E92" s="12">
        <v>0</v>
      </c>
      <c r="F92" s="12">
        <v>0</v>
      </c>
      <c r="G92" s="12">
        <v>984</v>
      </c>
      <c r="H92" s="12">
        <v>125.8</v>
      </c>
      <c r="I92" s="12">
        <v>125.8</v>
      </c>
      <c r="J92" s="12">
        <f>E92+G92+H92+I92</f>
        <v>1235.5999999999999</v>
      </c>
      <c r="K92" t="s">
        <v>17</v>
      </c>
    </row>
    <row r="93" spans="1:11" ht="20.25" customHeight="1">
      <c r="B93" s="29"/>
      <c r="C93" s="32"/>
      <c r="D93" s="13" t="s">
        <v>21</v>
      </c>
      <c r="E93" s="12"/>
      <c r="F93" s="12"/>
      <c r="G93" s="12"/>
      <c r="H93" s="12"/>
      <c r="I93" s="12"/>
      <c r="J93" s="12"/>
      <c r="K93" t="s">
        <v>17</v>
      </c>
    </row>
    <row r="94" spans="1:11" ht="20.25">
      <c r="A94" s="41">
        <v>10</v>
      </c>
      <c r="B94" s="30" t="s">
        <v>14</v>
      </c>
      <c r="C94" s="33" t="s">
        <v>35</v>
      </c>
      <c r="D94" s="6" t="s">
        <v>16</v>
      </c>
      <c r="E94" s="9">
        <f t="shared" ref="E94:J94" si="10">E96+E97</f>
        <v>15645.699999999999</v>
      </c>
      <c r="F94" s="7">
        <f t="shared" si="10"/>
        <v>15645.699999999999</v>
      </c>
      <c r="G94" s="9">
        <f t="shared" si="10"/>
        <v>18413.300000000003</v>
      </c>
      <c r="H94" s="9">
        <f t="shared" si="10"/>
        <v>17761.2</v>
      </c>
      <c r="I94" s="9">
        <f t="shared" si="10"/>
        <v>17157.900000000001</v>
      </c>
      <c r="J94" s="9">
        <f t="shared" si="10"/>
        <v>68978.100000000006</v>
      </c>
      <c r="K94" t="s">
        <v>17</v>
      </c>
    </row>
    <row r="95" spans="1:11" ht="25.5">
      <c r="A95" s="42"/>
      <c r="B95" s="31"/>
      <c r="C95" s="34"/>
      <c r="D95" s="6" t="s">
        <v>18</v>
      </c>
      <c r="E95" s="12"/>
      <c r="F95" s="12"/>
      <c r="G95" s="12"/>
      <c r="H95" s="12"/>
      <c r="I95" s="12"/>
      <c r="J95" s="12"/>
      <c r="K95" t="s">
        <v>17</v>
      </c>
    </row>
    <row r="96" spans="1:11" ht="20.25">
      <c r="A96" s="42"/>
      <c r="B96" s="31"/>
      <c r="C96" s="34"/>
      <c r="D96" s="6" t="s">
        <v>19</v>
      </c>
      <c r="E96" s="12">
        <f t="shared" ref="E96:I97" si="11">E106</f>
        <v>1283.4000000000001</v>
      </c>
      <c r="F96" s="12">
        <f t="shared" si="11"/>
        <v>1283.4000000000001</v>
      </c>
      <c r="G96" s="12">
        <f t="shared" si="11"/>
        <v>17875.400000000001</v>
      </c>
      <c r="H96" s="12">
        <f t="shared" si="11"/>
        <v>17223.3</v>
      </c>
      <c r="I96" s="12">
        <f t="shared" si="11"/>
        <v>16620</v>
      </c>
      <c r="J96" s="12">
        <f>E96+G96+H96+I96</f>
        <v>53002.100000000006</v>
      </c>
      <c r="K96" t="s">
        <v>17</v>
      </c>
    </row>
    <row r="97" spans="1:11" ht="20.25">
      <c r="A97" s="42"/>
      <c r="B97" s="31"/>
      <c r="C97" s="34"/>
      <c r="D97" s="6" t="s">
        <v>20</v>
      </c>
      <c r="E97" s="12">
        <f t="shared" si="11"/>
        <v>14362.3</v>
      </c>
      <c r="F97" s="12">
        <f t="shared" si="11"/>
        <v>14362.3</v>
      </c>
      <c r="G97" s="12">
        <f t="shared" si="11"/>
        <v>537.9</v>
      </c>
      <c r="H97" s="12">
        <f t="shared" si="11"/>
        <v>537.9</v>
      </c>
      <c r="I97" s="12">
        <f t="shared" si="11"/>
        <v>537.9</v>
      </c>
      <c r="J97" s="12">
        <f>E97+G97+H97+I97</f>
        <v>15975.999999999998</v>
      </c>
      <c r="K97" t="s">
        <v>17</v>
      </c>
    </row>
    <row r="98" spans="1:11" ht="25.5">
      <c r="A98" s="42"/>
      <c r="B98" s="32"/>
      <c r="C98" s="35"/>
      <c r="D98" s="6" t="s">
        <v>21</v>
      </c>
      <c r="E98" s="12"/>
      <c r="F98" s="12"/>
      <c r="G98" s="12"/>
      <c r="H98" s="12"/>
      <c r="I98" s="12"/>
      <c r="J98" s="12"/>
      <c r="K98" t="s">
        <v>17</v>
      </c>
    </row>
    <row r="99" spans="1:11" ht="11.25" customHeight="1">
      <c r="A99" s="42"/>
      <c r="B99" s="36" t="s">
        <v>22</v>
      </c>
      <c r="C99" s="30"/>
      <c r="D99" s="13" t="s">
        <v>16</v>
      </c>
      <c r="E99" s="12"/>
      <c r="F99" s="12"/>
      <c r="G99" s="12"/>
      <c r="H99" s="12"/>
      <c r="I99" s="12"/>
      <c r="J99" s="12"/>
      <c r="K99" t="s">
        <v>17</v>
      </c>
    </row>
    <row r="100" spans="1:11" ht="13.5" customHeight="1">
      <c r="A100" s="42"/>
      <c r="B100" s="37"/>
      <c r="C100" s="31"/>
      <c r="D100" s="13" t="s">
        <v>18</v>
      </c>
      <c r="E100" s="12"/>
      <c r="F100" s="12"/>
      <c r="G100" s="12"/>
      <c r="H100" s="12"/>
      <c r="I100" s="12"/>
      <c r="J100" s="12"/>
      <c r="K100" t="s">
        <v>17</v>
      </c>
    </row>
    <row r="101" spans="1:11" ht="13.5" customHeight="1">
      <c r="A101" s="42"/>
      <c r="B101" s="37"/>
      <c r="C101" s="31"/>
      <c r="D101" s="13" t="s">
        <v>19</v>
      </c>
      <c r="E101" s="12"/>
      <c r="F101" s="12"/>
      <c r="G101" s="12"/>
      <c r="H101" s="12"/>
      <c r="I101" s="12"/>
      <c r="J101" s="12"/>
      <c r="K101" t="s">
        <v>17</v>
      </c>
    </row>
    <row r="102" spans="1:11" ht="10.5" customHeight="1">
      <c r="A102" s="42"/>
      <c r="B102" s="37"/>
      <c r="C102" s="31"/>
      <c r="D102" s="13" t="s">
        <v>20</v>
      </c>
      <c r="E102" s="12"/>
      <c r="F102" s="12"/>
      <c r="G102" s="12"/>
      <c r="H102" s="12"/>
      <c r="I102" s="12"/>
      <c r="J102" s="12"/>
      <c r="K102" t="s">
        <v>17</v>
      </c>
    </row>
    <row r="103" spans="1:11" ht="14.25" customHeight="1">
      <c r="A103" s="42"/>
      <c r="B103" s="38"/>
      <c r="C103" s="32"/>
      <c r="D103" s="13" t="s">
        <v>21</v>
      </c>
      <c r="E103" s="12"/>
      <c r="F103" s="12"/>
      <c r="G103" s="12"/>
      <c r="H103" s="12"/>
      <c r="I103" s="12"/>
      <c r="J103" s="12"/>
      <c r="K103" t="s">
        <v>17</v>
      </c>
    </row>
    <row r="104" spans="1:11" ht="20.25" customHeight="1">
      <c r="A104" s="42"/>
      <c r="B104" s="27" t="s">
        <v>72</v>
      </c>
      <c r="C104" s="30" t="s">
        <v>36</v>
      </c>
      <c r="D104" s="13" t="s">
        <v>16</v>
      </c>
      <c r="E104" s="12">
        <f t="shared" ref="E104:J104" si="12">E106+E107</f>
        <v>15645.699999999999</v>
      </c>
      <c r="F104" s="12">
        <f t="shared" si="12"/>
        <v>15645.699999999999</v>
      </c>
      <c r="G104" s="12">
        <f t="shared" si="12"/>
        <v>18413.300000000003</v>
      </c>
      <c r="H104" s="12">
        <f t="shared" si="12"/>
        <v>17761.2</v>
      </c>
      <c r="I104" s="12">
        <f t="shared" si="12"/>
        <v>17157.900000000001</v>
      </c>
      <c r="J104" s="12">
        <f t="shared" si="12"/>
        <v>68978.100000000006</v>
      </c>
      <c r="K104" t="s">
        <v>17</v>
      </c>
    </row>
    <row r="105" spans="1:11" ht="20.25">
      <c r="A105" s="42"/>
      <c r="B105" s="28"/>
      <c r="C105" s="31"/>
      <c r="D105" s="13" t="s">
        <v>18</v>
      </c>
      <c r="E105" s="12"/>
      <c r="F105" s="12"/>
      <c r="G105" s="12"/>
      <c r="H105" s="12"/>
      <c r="I105" s="12"/>
      <c r="J105" s="12"/>
      <c r="K105" t="s">
        <v>17</v>
      </c>
    </row>
    <row r="106" spans="1:11" ht="20.25">
      <c r="A106" s="42"/>
      <c r="B106" s="28"/>
      <c r="C106" s="31"/>
      <c r="D106" s="13" t="s">
        <v>19</v>
      </c>
      <c r="E106" s="12">
        <v>1283.4000000000001</v>
      </c>
      <c r="F106" s="12">
        <v>1283.4000000000001</v>
      </c>
      <c r="G106" s="12">
        <v>17875.400000000001</v>
      </c>
      <c r="H106" s="12">
        <v>17223.3</v>
      </c>
      <c r="I106" s="12">
        <v>16620</v>
      </c>
      <c r="J106" s="12">
        <f>I106+H106+G106+E106</f>
        <v>53002.100000000006</v>
      </c>
      <c r="K106" t="s">
        <v>17</v>
      </c>
    </row>
    <row r="107" spans="1:11" ht="20.25">
      <c r="A107" s="42"/>
      <c r="B107" s="28"/>
      <c r="C107" s="31"/>
      <c r="D107" s="13" t="s">
        <v>20</v>
      </c>
      <c r="E107" s="12">
        <v>14362.3</v>
      </c>
      <c r="F107" s="12">
        <v>14362.3</v>
      </c>
      <c r="G107" s="12">
        <v>537.9</v>
      </c>
      <c r="H107" s="12">
        <v>537.9</v>
      </c>
      <c r="I107" s="12">
        <v>537.9</v>
      </c>
      <c r="J107" s="12">
        <f>I107+H107+G107+E107</f>
        <v>15976</v>
      </c>
      <c r="K107" t="s">
        <v>17</v>
      </c>
    </row>
    <row r="108" spans="1:11" ht="20.25" customHeight="1">
      <c r="A108" s="43"/>
      <c r="B108" s="29"/>
      <c r="C108" s="32"/>
      <c r="D108" s="13" t="s">
        <v>21</v>
      </c>
      <c r="E108" s="12"/>
      <c r="F108" s="12"/>
      <c r="G108" s="12"/>
      <c r="H108" s="12"/>
      <c r="I108" s="12"/>
      <c r="J108" s="12"/>
      <c r="K108" t="s">
        <v>17</v>
      </c>
    </row>
    <row r="109" spans="1:11" ht="20.25" customHeight="1">
      <c r="A109" s="41">
        <v>11</v>
      </c>
      <c r="B109" s="30" t="s">
        <v>14</v>
      </c>
      <c r="C109" s="33" t="s">
        <v>37</v>
      </c>
      <c r="D109" s="6" t="s">
        <v>16</v>
      </c>
      <c r="E109" s="8">
        <f t="shared" ref="E109:J109" si="13">E112</f>
        <v>1064.81881</v>
      </c>
      <c r="F109" s="7">
        <f t="shared" si="13"/>
        <v>743.81880999999998</v>
      </c>
      <c r="G109" s="9">
        <f t="shared" si="13"/>
        <v>212.8</v>
      </c>
      <c r="H109" s="9">
        <f t="shared" si="13"/>
        <v>0</v>
      </c>
      <c r="I109" s="9">
        <f t="shared" si="13"/>
        <v>0</v>
      </c>
      <c r="J109" s="9">
        <f t="shared" si="13"/>
        <v>1277.6188099999999</v>
      </c>
      <c r="K109" t="s">
        <v>17</v>
      </c>
    </row>
    <row r="110" spans="1:11" ht="15.75" customHeight="1">
      <c r="A110" s="42"/>
      <c r="B110" s="31"/>
      <c r="C110" s="34"/>
      <c r="D110" s="6" t="s">
        <v>18</v>
      </c>
      <c r="E110" s="12"/>
      <c r="F110" s="12"/>
      <c r="G110" s="12"/>
      <c r="H110" s="12"/>
      <c r="I110" s="12"/>
      <c r="J110" s="12"/>
      <c r="K110" t="s">
        <v>17</v>
      </c>
    </row>
    <row r="111" spans="1:11" ht="20.25">
      <c r="A111" s="42"/>
      <c r="B111" s="31"/>
      <c r="C111" s="34"/>
      <c r="D111" s="6" t="s">
        <v>19</v>
      </c>
      <c r="E111" s="12"/>
      <c r="F111" s="12"/>
      <c r="G111" s="12"/>
      <c r="H111" s="12"/>
      <c r="I111" s="12"/>
      <c r="J111" s="12"/>
      <c r="K111" t="s">
        <v>17</v>
      </c>
    </row>
    <row r="112" spans="1:11" ht="20.25">
      <c r="A112" s="42"/>
      <c r="B112" s="31"/>
      <c r="C112" s="34"/>
      <c r="D112" s="6" t="s">
        <v>20</v>
      </c>
      <c r="E112" s="11">
        <f>E122</f>
        <v>1064.81881</v>
      </c>
      <c r="F112" s="11">
        <f>F122</f>
        <v>743.81880999999998</v>
      </c>
      <c r="G112" s="12">
        <f>G122</f>
        <v>212.8</v>
      </c>
      <c r="H112" s="12">
        <f>H122</f>
        <v>0</v>
      </c>
      <c r="I112" s="12">
        <f>I122</f>
        <v>0</v>
      </c>
      <c r="J112" s="12">
        <f>E112+G112+H112+I112</f>
        <v>1277.6188099999999</v>
      </c>
      <c r="K112" t="s">
        <v>17</v>
      </c>
    </row>
    <row r="113" spans="1:11" ht="25.5">
      <c r="A113" s="42"/>
      <c r="B113" s="32"/>
      <c r="C113" s="35"/>
      <c r="D113" s="6" t="s">
        <v>21</v>
      </c>
      <c r="E113" s="12"/>
      <c r="F113" s="12"/>
      <c r="G113" s="12"/>
      <c r="H113" s="12"/>
      <c r="I113" s="12"/>
      <c r="J113" s="12"/>
      <c r="K113" t="s">
        <v>17</v>
      </c>
    </row>
    <row r="114" spans="1:11" ht="11.25" customHeight="1">
      <c r="A114" s="42"/>
      <c r="B114" s="36" t="s">
        <v>22</v>
      </c>
      <c r="C114" s="30"/>
      <c r="D114" s="13" t="s">
        <v>16</v>
      </c>
      <c r="E114" s="12"/>
      <c r="F114" s="12"/>
      <c r="G114" s="12"/>
      <c r="H114" s="12"/>
      <c r="I114" s="12"/>
      <c r="J114" s="12"/>
      <c r="K114" t="s">
        <v>17</v>
      </c>
    </row>
    <row r="115" spans="1:11" ht="15" customHeight="1">
      <c r="A115" s="42"/>
      <c r="B115" s="37"/>
      <c r="C115" s="31"/>
      <c r="D115" s="13" t="s">
        <v>18</v>
      </c>
      <c r="E115" s="12"/>
      <c r="F115" s="12"/>
      <c r="G115" s="12"/>
      <c r="H115" s="12"/>
      <c r="I115" s="12"/>
      <c r="J115" s="12"/>
      <c r="K115" t="s">
        <v>17</v>
      </c>
    </row>
    <row r="116" spans="1:11" ht="14.25" customHeight="1">
      <c r="A116" s="42"/>
      <c r="B116" s="37"/>
      <c r="C116" s="31"/>
      <c r="D116" s="13" t="s">
        <v>19</v>
      </c>
      <c r="E116" s="12"/>
      <c r="F116" s="12"/>
      <c r="G116" s="12"/>
      <c r="H116" s="12"/>
      <c r="I116" s="12"/>
      <c r="J116" s="12"/>
      <c r="K116" t="s">
        <v>17</v>
      </c>
    </row>
    <row r="117" spans="1:11" ht="11.25" customHeight="1">
      <c r="A117" s="42"/>
      <c r="B117" s="37"/>
      <c r="C117" s="31"/>
      <c r="D117" s="13" t="s">
        <v>20</v>
      </c>
      <c r="E117" s="12"/>
      <c r="F117" s="12"/>
      <c r="G117" s="12"/>
      <c r="H117" s="12"/>
      <c r="I117" s="12"/>
      <c r="J117" s="12"/>
      <c r="K117" t="s">
        <v>17</v>
      </c>
    </row>
    <row r="118" spans="1:11" ht="14.25" customHeight="1">
      <c r="A118" s="42"/>
      <c r="B118" s="38"/>
      <c r="C118" s="32"/>
      <c r="D118" s="13" t="s">
        <v>21</v>
      </c>
      <c r="E118" s="12"/>
      <c r="F118" s="12"/>
      <c r="G118" s="12"/>
      <c r="H118" s="12"/>
      <c r="I118" s="12"/>
      <c r="J118" s="12"/>
      <c r="K118" t="s">
        <v>17</v>
      </c>
    </row>
    <row r="119" spans="1:11" ht="20.25" customHeight="1">
      <c r="A119" s="42"/>
      <c r="B119" s="27" t="s">
        <v>57</v>
      </c>
      <c r="C119" s="30" t="s">
        <v>38</v>
      </c>
      <c r="D119" s="13" t="s">
        <v>16</v>
      </c>
      <c r="E119" s="11">
        <f t="shared" ref="E119:J119" si="14">E122</f>
        <v>1064.81881</v>
      </c>
      <c r="F119" s="12">
        <f t="shared" si="14"/>
        <v>743.81880999999998</v>
      </c>
      <c r="G119" s="12">
        <f t="shared" si="14"/>
        <v>212.8</v>
      </c>
      <c r="H119" s="12">
        <f t="shared" si="14"/>
        <v>0</v>
      </c>
      <c r="I119" s="12">
        <f t="shared" si="14"/>
        <v>0</v>
      </c>
      <c r="J119" s="12">
        <f t="shared" si="14"/>
        <v>1277.6188099999999</v>
      </c>
      <c r="K119" t="s">
        <v>17</v>
      </c>
    </row>
    <row r="120" spans="1:11" ht="20.25">
      <c r="A120" s="42"/>
      <c r="B120" s="28"/>
      <c r="C120" s="31"/>
      <c r="D120" s="13" t="s">
        <v>18</v>
      </c>
      <c r="E120" s="12"/>
      <c r="F120" s="12"/>
      <c r="G120" s="12"/>
      <c r="H120" s="12"/>
      <c r="I120" s="12"/>
      <c r="J120" s="12"/>
      <c r="K120" t="s">
        <v>17</v>
      </c>
    </row>
    <row r="121" spans="1:11" ht="20.25">
      <c r="A121" s="42"/>
      <c r="B121" s="28"/>
      <c r="C121" s="31"/>
      <c r="D121" s="13" t="s">
        <v>19</v>
      </c>
      <c r="E121" s="12"/>
      <c r="F121" s="12"/>
      <c r="G121" s="12"/>
      <c r="H121" s="12"/>
      <c r="I121" s="12"/>
      <c r="J121" s="12"/>
      <c r="K121" t="s">
        <v>17</v>
      </c>
    </row>
    <row r="122" spans="1:11" ht="20.25">
      <c r="A122" s="42"/>
      <c r="B122" s="28"/>
      <c r="C122" s="31"/>
      <c r="D122" s="13" t="s">
        <v>20</v>
      </c>
      <c r="E122" s="11">
        <f>459.7+605.11881</f>
        <v>1064.81881</v>
      </c>
      <c r="F122" s="11">
        <f>197.7+546.11881</f>
        <v>743.81880999999998</v>
      </c>
      <c r="G122" s="12">
        <v>212.8</v>
      </c>
      <c r="H122" s="12">
        <v>0</v>
      </c>
      <c r="I122" s="12">
        <v>0</v>
      </c>
      <c r="J122" s="12">
        <f>I122+H122+G122+E122</f>
        <v>1277.6188099999999</v>
      </c>
      <c r="K122" t="s">
        <v>17</v>
      </c>
    </row>
    <row r="123" spans="1:11" ht="20.25" customHeight="1">
      <c r="A123" s="43"/>
      <c r="B123" s="29"/>
      <c r="C123" s="32"/>
      <c r="D123" s="13" t="s">
        <v>21</v>
      </c>
      <c r="E123" s="12"/>
      <c r="F123" s="12"/>
      <c r="G123" s="12"/>
      <c r="H123" s="12"/>
      <c r="I123" s="12"/>
      <c r="J123" s="12"/>
      <c r="K123" t="s">
        <v>17</v>
      </c>
    </row>
    <row r="124" spans="1:11" ht="20.25">
      <c r="A124" s="41">
        <v>12</v>
      </c>
      <c r="B124" s="30" t="s">
        <v>14</v>
      </c>
      <c r="C124" s="33" t="s">
        <v>39</v>
      </c>
      <c r="D124" s="6" t="s">
        <v>16</v>
      </c>
      <c r="E124" s="9">
        <f t="shared" ref="E124:J124" si="15">E127</f>
        <v>311</v>
      </c>
      <c r="F124" s="9">
        <f t="shared" si="15"/>
        <v>311</v>
      </c>
      <c r="G124" s="9">
        <f t="shared" si="15"/>
        <v>0</v>
      </c>
      <c r="H124" s="9">
        <f t="shared" si="15"/>
        <v>0</v>
      </c>
      <c r="I124" s="9">
        <f t="shared" si="15"/>
        <v>0</v>
      </c>
      <c r="J124" s="9">
        <f t="shared" si="15"/>
        <v>311</v>
      </c>
      <c r="K124" t="s">
        <v>17</v>
      </c>
    </row>
    <row r="125" spans="1:11" ht="25.5">
      <c r="A125" s="42"/>
      <c r="B125" s="31"/>
      <c r="C125" s="34"/>
      <c r="D125" s="6" t="s">
        <v>18</v>
      </c>
      <c r="E125" s="12"/>
      <c r="F125" s="12"/>
      <c r="G125" s="12"/>
      <c r="H125" s="12"/>
      <c r="I125" s="12"/>
      <c r="J125" s="12"/>
      <c r="K125" t="s">
        <v>17</v>
      </c>
    </row>
    <row r="126" spans="1:11" ht="20.25">
      <c r="A126" s="42"/>
      <c r="B126" s="31"/>
      <c r="C126" s="34"/>
      <c r="D126" s="6" t="s">
        <v>19</v>
      </c>
      <c r="E126" s="12"/>
      <c r="F126" s="12"/>
      <c r="G126" s="12"/>
      <c r="H126" s="12"/>
      <c r="I126" s="12"/>
      <c r="J126" s="12"/>
      <c r="K126" t="s">
        <v>17</v>
      </c>
    </row>
    <row r="127" spans="1:11" ht="20.25">
      <c r="A127" s="42"/>
      <c r="B127" s="31"/>
      <c r="C127" s="34"/>
      <c r="D127" s="6" t="s">
        <v>20</v>
      </c>
      <c r="E127" s="12">
        <f>E137</f>
        <v>311</v>
      </c>
      <c r="F127" s="12">
        <f>F137</f>
        <v>311</v>
      </c>
      <c r="G127" s="12">
        <f>G137</f>
        <v>0</v>
      </c>
      <c r="H127" s="12">
        <f>H137</f>
        <v>0</v>
      </c>
      <c r="I127" s="12">
        <f>I137</f>
        <v>0</v>
      </c>
      <c r="J127" s="12">
        <f>E127+G127+H127+I127</f>
        <v>311</v>
      </c>
      <c r="K127" t="s">
        <v>17</v>
      </c>
    </row>
    <row r="128" spans="1:11" ht="25.5">
      <c r="A128" s="42"/>
      <c r="B128" s="32"/>
      <c r="C128" s="35"/>
      <c r="D128" s="6" t="s">
        <v>21</v>
      </c>
      <c r="E128" s="12"/>
      <c r="F128" s="12"/>
      <c r="G128" s="12"/>
      <c r="H128" s="12"/>
      <c r="I128" s="12"/>
      <c r="J128" s="12"/>
      <c r="K128" t="s">
        <v>17</v>
      </c>
    </row>
    <row r="129" spans="1:11" ht="13.5" customHeight="1">
      <c r="A129" s="42"/>
      <c r="B129" s="36" t="s">
        <v>22</v>
      </c>
      <c r="C129" s="30"/>
      <c r="D129" s="13" t="s">
        <v>16</v>
      </c>
      <c r="E129" s="12"/>
      <c r="F129" s="12"/>
      <c r="G129" s="12"/>
      <c r="H129" s="12"/>
      <c r="I129" s="12"/>
      <c r="J129" s="12"/>
      <c r="K129" t="s">
        <v>17</v>
      </c>
    </row>
    <row r="130" spans="1:11" ht="13.5" customHeight="1">
      <c r="A130" s="42"/>
      <c r="B130" s="37"/>
      <c r="C130" s="31"/>
      <c r="D130" s="13" t="s">
        <v>18</v>
      </c>
      <c r="E130" s="12"/>
      <c r="F130" s="12"/>
      <c r="G130" s="12"/>
      <c r="H130" s="12"/>
      <c r="I130" s="12"/>
      <c r="J130" s="12"/>
      <c r="K130" t="s">
        <v>17</v>
      </c>
    </row>
    <row r="131" spans="1:11" ht="13.5" customHeight="1">
      <c r="A131" s="42"/>
      <c r="B131" s="37"/>
      <c r="C131" s="31"/>
      <c r="D131" s="13" t="s">
        <v>19</v>
      </c>
      <c r="E131" s="12"/>
      <c r="F131" s="12"/>
      <c r="G131" s="12"/>
      <c r="H131" s="12"/>
      <c r="I131" s="12"/>
      <c r="J131" s="12"/>
      <c r="K131" t="s">
        <v>17</v>
      </c>
    </row>
    <row r="132" spans="1:11" ht="14.25" customHeight="1">
      <c r="A132" s="42"/>
      <c r="B132" s="37"/>
      <c r="C132" s="31"/>
      <c r="D132" s="13" t="s">
        <v>20</v>
      </c>
      <c r="E132" s="12"/>
      <c r="F132" s="12"/>
      <c r="G132" s="12"/>
      <c r="H132" s="12"/>
      <c r="I132" s="12"/>
      <c r="J132" s="12"/>
      <c r="K132" t="s">
        <v>17</v>
      </c>
    </row>
    <row r="133" spans="1:11" ht="11.25" customHeight="1">
      <c r="A133" s="42"/>
      <c r="B133" s="38"/>
      <c r="C133" s="32"/>
      <c r="D133" s="13" t="s">
        <v>21</v>
      </c>
      <c r="E133" s="12"/>
      <c r="F133" s="12"/>
      <c r="G133" s="12"/>
      <c r="H133" s="12"/>
      <c r="I133" s="12"/>
      <c r="J133" s="12"/>
      <c r="K133" t="s">
        <v>17</v>
      </c>
    </row>
    <row r="134" spans="1:11" ht="20.25">
      <c r="A134" s="42"/>
      <c r="B134" s="30" t="s">
        <v>57</v>
      </c>
      <c r="C134" s="30" t="s">
        <v>40</v>
      </c>
      <c r="D134" s="13" t="s">
        <v>16</v>
      </c>
      <c r="E134" s="12">
        <f t="shared" ref="E134:J134" si="16">E137</f>
        <v>311</v>
      </c>
      <c r="F134" s="12">
        <f t="shared" si="16"/>
        <v>311</v>
      </c>
      <c r="G134" s="12">
        <f t="shared" si="16"/>
        <v>0</v>
      </c>
      <c r="H134" s="12">
        <f t="shared" si="16"/>
        <v>0</v>
      </c>
      <c r="I134" s="12">
        <f t="shared" si="16"/>
        <v>0</v>
      </c>
      <c r="J134" s="12">
        <f t="shared" si="16"/>
        <v>311</v>
      </c>
      <c r="K134" t="s">
        <v>17</v>
      </c>
    </row>
    <row r="135" spans="1:11" ht="18.75" customHeight="1">
      <c r="A135" s="42"/>
      <c r="B135" s="31"/>
      <c r="C135" s="31"/>
      <c r="D135" s="13" t="s">
        <v>18</v>
      </c>
      <c r="E135" s="12"/>
      <c r="F135" s="12"/>
      <c r="G135" s="12"/>
      <c r="H135" s="12"/>
      <c r="I135" s="12"/>
      <c r="J135" s="12"/>
      <c r="K135" t="s">
        <v>17</v>
      </c>
    </row>
    <row r="136" spans="1:11" ht="20.25">
      <c r="A136" s="42"/>
      <c r="B136" s="31"/>
      <c r="C136" s="31"/>
      <c r="D136" s="13" t="s">
        <v>19</v>
      </c>
      <c r="E136" s="12"/>
      <c r="F136" s="12"/>
      <c r="G136" s="12"/>
      <c r="H136" s="12"/>
      <c r="I136" s="12"/>
      <c r="J136" s="12"/>
      <c r="K136" t="s">
        <v>17</v>
      </c>
    </row>
    <row r="137" spans="1:11" ht="20.25">
      <c r="A137" s="42"/>
      <c r="B137" s="31"/>
      <c r="C137" s="31"/>
      <c r="D137" s="13" t="s">
        <v>20</v>
      </c>
      <c r="E137" s="12">
        <v>311</v>
      </c>
      <c r="F137" s="12">
        <v>311</v>
      </c>
      <c r="G137" s="12">
        <v>0</v>
      </c>
      <c r="H137" s="12">
        <v>0</v>
      </c>
      <c r="I137" s="12">
        <v>0</v>
      </c>
      <c r="J137" s="12">
        <f>I137+H137+G137+E137</f>
        <v>311</v>
      </c>
      <c r="K137" t="s">
        <v>17</v>
      </c>
    </row>
    <row r="138" spans="1:11" ht="20.25" customHeight="1">
      <c r="A138" s="43"/>
      <c r="B138" s="32"/>
      <c r="C138" s="32"/>
      <c r="D138" s="13" t="s">
        <v>21</v>
      </c>
      <c r="E138" s="12"/>
      <c r="F138" s="12"/>
      <c r="G138" s="12"/>
      <c r="H138" s="12"/>
      <c r="I138" s="12"/>
      <c r="J138" s="12"/>
      <c r="K138" t="s">
        <v>17</v>
      </c>
    </row>
    <row r="139" spans="1:11" ht="20.25" customHeight="1">
      <c r="A139" s="41">
        <v>14</v>
      </c>
      <c r="B139" s="30" t="s">
        <v>14</v>
      </c>
      <c r="C139" s="33" t="s">
        <v>41</v>
      </c>
      <c r="D139" s="6" t="s">
        <v>16</v>
      </c>
      <c r="E139" s="9">
        <f t="shared" ref="E139:J139" si="17">E141+E142</f>
        <v>296.8</v>
      </c>
      <c r="F139" s="9">
        <f t="shared" si="17"/>
        <v>193.6</v>
      </c>
      <c r="G139" s="9">
        <f t="shared" si="17"/>
        <v>216</v>
      </c>
      <c r="H139" s="9">
        <f t="shared" si="17"/>
        <v>90</v>
      </c>
      <c r="I139" s="9">
        <f t="shared" si="17"/>
        <v>96.9</v>
      </c>
      <c r="J139" s="9">
        <f t="shared" si="17"/>
        <v>699.69999999999993</v>
      </c>
      <c r="K139" t="s">
        <v>17</v>
      </c>
    </row>
    <row r="140" spans="1:11" ht="25.5">
      <c r="A140" s="42"/>
      <c r="B140" s="31"/>
      <c r="C140" s="34"/>
      <c r="D140" s="6" t="s">
        <v>18</v>
      </c>
      <c r="E140" s="12"/>
      <c r="F140" s="12"/>
      <c r="G140" s="12"/>
      <c r="H140" s="12"/>
      <c r="I140" s="12"/>
      <c r="J140" s="12"/>
      <c r="K140" t="s">
        <v>17</v>
      </c>
    </row>
    <row r="141" spans="1:11" ht="20.25">
      <c r="A141" s="42"/>
      <c r="B141" s="31"/>
      <c r="C141" s="34"/>
      <c r="D141" s="6" t="s">
        <v>19</v>
      </c>
      <c r="E141" s="12"/>
      <c r="F141" s="12"/>
      <c r="G141" s="12"/>
      <c r="H141" s="12"/>
      <c r="I141" s="12"/>
      <c r="J141" s="12">
        <f>E141</f>
        <v>0</v>
      </c>
      <c r="K141" t="s">
        <v>17</v>
      </c>
    </row>
    <row r="142" spans="1:11" ht="20.25">
      <c r="A142" s="42"/>
      <c r="B142" s="31"/>
      <c r="C142" s="34"/>
      <c r="D142" s="6" t="s">
        <v>20</v>
      </c>
      <c r="E142" s="12">
        <f>E152</f>
        <v>296.8</v>
      </c>
      <c r="F142" s="12">
        <f>F152</f>
        <v>193.6</v>
      </c>
      <c r="G142" s="12">
        <f>G152</f>
        <v>216</v>
      </c>
      <c r="H142" s="12">
        <f>H152</f>
        <v>90</v>
      </c>
      <c r="I142" s="12">
        <f>I152</f>
        <v>96.9</v>
      </c>
      <c r="J142" s="12">
        <f>E142+G142+H142+I142</f>
        <v>699.69999999999993</v>
      </c>
      <c r="K142" t="s">
        <v>17</v>
      </c>
    </row>
    <row r="143" spans="1:11" ht="25.5">
      <c r="A143" s="42"/>
      <c r="B143" s="32"/>
      <c r="C143" s="35"/>
      <c r="D143" s="6" t="s">
        <v>21</v>
      </c>
      <c r="E143" s="12"/>
      <c r="F143" s="12"/>
      <c r="G143" s="12"/>
      <c r="H143" s="12"/>
      <c r="I143" s="12"/>
      <c r="J143" s="12"/>
      <c r="K143" t="s">
        <v>17</v>
      </c>
    </row>
    <row r="144" spans="1:11" ht="12" customHeight="1">
      <c r="A144" s="42"/>
      <c r="B144" s="36" t="s">
        <v>22</v>
      </c>
      <c r="C144" s="30"/>
      <c r="D144" s="13" t="s">
        <v>16</v>
      </c>
      <c r="E144" s="12"/>
      <c r="F144" s="12"/>
      <c r="G144" s="12"/>
      <c r="H144" s="12"/>
      <c r="I144" s="12"/>
      <c r="J144" s="12"/>
      <c r="K144" t="s">
        <v>17</v>
      </c>
    </row>
    <row r="145" spans="1:12" ht="14.25" customHeight="1">
      <c r="A145" s="42"/>
      <c r="B145" s="37"/>
      <c r="C145" s="31"/>
      <c r="D145" s="13" t="s">
        <v>18</v>
      </c>
      <c r="E145" s="12"/>
      <c r="F145" s="12"/>
      <c r="G145" s="12"/>
      <c r="H145" s="12"/>
      <c r="I145" s="12"/>
      <c r="J145" s="12"/>
      <c r="K145" t="s">
        <v>17</v>
      </c>
    </row>
    <row r="146" spans="1:12" ht="12" customHeight="1">
      <c r="A146" s="42"/>
      <c r="B146" s="37"/>
      <c r="C146" s="31"/>
      <c r="D146" s="13" t="s">
        <v>19</v>
      </c>
      <c r="E146" s="12"/>
      <c r="F146" s="12"/>
      <c r="G146" s="12"/>
      <c r="H146" s="12"/>
      <c r="I146" s="12"/>
      <c r="J146" s="12"/>
      <c r="K146" t="s">
        <v>17</v>
      </c>
    </row>
    <row r="147" spans="1:12" ht="12" customHeight="1">
      <c r="A147" s="42"/>
      <c r="B147" s="37"/>
      <c r="C147" s="31"/>
      <c r="D147" s="13" t="s">
        <v>20</v>
      </c>
      <c r="E147" s="12"/>
      <c r="F147" s="12"/>
      <c r="G147" s="12"/>
      <c r="H147" s="12"/>
      <c r="I147" s="12"/>
      <c r="J147" s="12"/>
      <c r="K147" t="s">
        <v>17</v>
      </c>
    </row>
    <row r="148" spans="1:12" ht="12" customHeight="1">
      <c r="A148" s="42"/>
      <c r="B148" s="38"/>
      <c r="C148" s="32"/>
      <c r="D148" s="13" t="s">
        <v>21</v>
      </c>
      <c r="E148" s="12"/>
      <c r="F148" s="12"/>
      <c r="G148" s="12"/>
      <c r="H148" s="12"/>
      <c r="I148" s="12"/>
      <c r="J148" s="12"/>
      <c r="K148" t="s">
        <v>17</v>
      </c>
    </row>
    <row r="149" spans="1:12" ht="20.25" customHeight="1">
      <c r="A149" s="42"/>
      <c r="B149" s="30" t="s">
        <v>42</v>
      </c>
      <c r="C149" s="30" t="s">
        <v>43</v>
      </c>
      <c r="D149" s="13" t="s">
        <v>16</v>
      </c>
      <c r="E149" s="12">
        <f t="shared" ref="E149:J149" si="18">E151+E152</f>
        <v>296.8</v>
      </c>
      <c r="F149" s="12">
        <f t="shared" si="18"/>
        <v>193.6</v>
      </c>
      <c r="G149" s="12">
        <f t="shared" si="18"/>
        <v>216</v>
      </c>
      <c r="H149" s="12">
        <f t="shared" si="18"/>
        <v>90</v>
      </c>
      <c r="I149" s="12">
        <f t="shared" si="18"/>
        <v>96.9</v>
      </c>
      <c r="J149" s="12">
        <f t="shared" si="18"/>
        <v>699.7</v>
      </c>
      <c r="K149" t="s">
        <v>17</v>
      </c>
    </row>
    <row r="150" spans="1:12" ht="20.25">
      <c r="A150" s="42"/>
      <c r="B150" s="31"/>
      <c r="C150" s="31"/>
      <c r="D150" s="13" t="s">
        <v>18</v>
      </c>
      <c r="E150" s="12"/>
      <c r="F150" s="12"/>
      <c r="G150" s="12"/>
      <c r="H150" s="12"/>
      <c r="I150" s="12"/>
      <c r="J150" s="12"/>
      <c r="K150" t="s">
        <v>17</v>
      </c>
    </row>
    <row r="151" spans="1:12" ht="20.25">
      <c r="A151" s="42"/>
      <c r="B151" s="31"/>
      <c r="C151" s="31"/>
      <c r="D151" s="13" t="s">
        <v>19</v>
      </c>
      <c r="E151" s="12">
        <v>0</v>
      </c>
      <c r="F151" s="12">
        <v>0</v>
      </c>
      <c r="G151" s="12">
        <v>0</v>
      </c>
      <c r="H151" s="12">
        <v>0</v>
      </c>
      <c r="I151" s="12">
        <v>0</v>
      </c>
      <c r="J151" s="12">
        <v>0</v>
      </c>
      <c r="K151" t="s">
        <v>17</v>
      </c>
    </row>
    <row r="152" spans="1:12" ht="20.25">
      <c r="A152" s="42"/>
      <c r="B152" s="31"/>
      <c r="C152" s="31"/>
      <c r="D152" s="13" t="s">
        <v>20</v>
      </c>
      <c r="E152" s="12">
        <v>296.8</v>
      </c>
      <c r="F152" s="12">
        <v>193.6</v>
      </c>
      <c r="G152" s="12">
        <v>216</v>
      </c>
      <c r="H152" s="12">
        <v>90</v>
      </c>
      <c r="I152" s="12">
        <v>96.9</v>
      </c>
      <c r="J152" s="12">
        <f>I152+H152+G152+E152</f>
        <v>699.7</v>
      </c>
      <c r="K152" t="s">
        <v>17</v>
      </c>
    </row>
    <row r="153" spans="1:12" ht="15" customHeight="1">
      <c r="A153" s="43"/>
      <c r="B153" s="32"/>
      <c r="C153" s="32"/>
      <c r="D153" s="13" t="s">
        <v>21</v>
      </c>
      <c r="E153" s="12"/>
      <c r="F153" s="12"/>
      <c r="G153" s="12"/>
      <c r="H153" s="12"/>
      <c r="I153" s="12"/>
      <c r="J153" s="12"/>
      <c r="K153" t="s">
        <v>17</v>
      </c>
      <c r="L153" t="s">
        <v>44</v>
      </c>
    </row>
    <row r="154" spans="1:12" ht="20.25" customHeight="1">
      <c r="A154" s="44">
        <v>15</v>
      </c>
      <c r="B154" s="30" t="s">
        <v>14</v>
      </c>
      <c r="C154" s="33" t="s">
        <v>45</v>
      </c>
      <c r="D154" s="6" t="s">
        <v>16</v>
      </c>
      <c r="E154" s="9">
        <f t="shared" ref="E154:J154" si="19">E157</f>
        <v>1335.5223500000002</v>
      </c>
      <c r="F154" s="9">
        <f t="shared" si="19"/>
        <v>1071.8343500000001</v>
      </c>
      <c r="G154" s="9">
        <f t="shared" si="19"/>
        <v>1158.5999999999999</v>
      </c>
      <c r="H154" s="9">
        <f t="shared" si="19"/>
        <v>770.6</v>
      </c>
      <c r="I154" s="9">
        <f t="shared" si="19"/>
        <v>641.6</v>
      </c>
      <c r="J154" s="9">
        <f t="shared" si="19"/>
        <v>3906.3223499999999</v>
      </c>
      <c r="K154" t="s">
        <v>17</v>
      </c>
    </row>
    <row r="155" spans="1:12" ht="25.5">
      <c r="A155" s="42"/>
      <c r="B155" s="31"/>
      <c r="C155" s="34"/>
      <c r="D155" s="6" t="s">
        <v>18</v>
      </c>
      <c r="E155" s="12"/>
      <c r="F155" s="12"/>
      <c r="G155" s="12"/>
      <c r="H155" s="12"/>
      <c r="I155" s="12"/>
      <c r="J155" s="12"/>
      <c r="K155" t="s">
        <v>17</v>
      </c>
    </row>
    <row r="156" spans="1:12" ht="20.25">
      <c r="A156" s="42"/>
      <c r="B156" s="31"/>
      <c r="C156" s="34"/>
      <c r="D156" s="6" t="s">
        <v>19</v>
      </c>
      <c r="E156" s="12"/>
      <c r="F156" s="12"/>
      <c r="G156" s="12"/>
      <c r="H156" s="12"/>
      <c r="I156" s="12"/>
      <c r="J156" s="12"/>
      <c r="K156" t="s">
        <v>17</v>
      </c>
    </row>
    <row r="157" spans="1:12" ht="20.25">
      <c r="A157" s="42"/>
      <c r="B157" s="31"/>
      <c r="C157" s="34"/>
      <c r="D157" s="6" t="s">
        <v>20</v>
      </c>
      <c r="E157" s="12">
        <f>E167</f>
        <v>1335.5223500000002</v>
      </c>
      <c r="F157" s="12">
        <f>F167</f>
        <v>1071.8343500000001</v>
      </c>
      <c r="G157" s="12">
        <f>G167</f>
        <v>1158.5999999999999</v>
      </c>
      <c r="H157" s="12">
        <f>H167</f>
        <v>770.6</v>
      </c>
      <c r="I157" s="12">
        <f>I167</f>
        <v>641.6</v>
      </c>
      <c r="J157" s="12">
        <f>E157+G157+H157+I157</f>
        <v>3906.3223499999999</v>
      </c>
      <c r="K157" t="s">
        <v>17</v>
      </c>
    </row>
    <row r="158" spans="1:12" ht="32.25" customHeight="1">
      <c r="A158" s="42"/>
      <c r="B158" s="32"/>
      <c r="C158" s="35"/>
      <c r="D158" s="6" t="s">
        <v>21</v>
      </c>
      <c r="E158" s="12"/>
      <c r="F158" s="12"/>
      <c r="G158" s="12"/>
      <c r="H158" s="12"/>
      <c r="I158" s="12"/>
      <c r="J158" s="12"/>
      <c r="K158" t="s">
        <v>17</v>
      </c>
    </row>
    <row r="159" spans="1:12" ht="11.25" customHeight="1">
      <c r="A159" s="42"/>
      <c r="B159" s="36" t="s">
        <v>22</v>
      </c>
      <c r="C159" s="30"/>
      <c r="D159" s="13" t="s">
        <v>16</v>
      </c>
      <c r="E159" s="12"/>
      <c r="F159" s="12"/>
      <c r="G159" s="12"/>
      <c r="H159" s="12"/>
      <c r="I159" s="12"/>
      <c r="J159" s="12"/>
      <c r="K159" t="s">
        <v>17</v>
      </c>
    </row>
    <row r="160" spans="1:12" ht="11.25" customHeight="1">
      <c r="A160" s="42"/>
      <c r="B160" s="37"/>
      <c r="C160" s="31"/>
      <c r="D160" s="13" t="s">
        <v>18</v>
      </c>
      <c r="E160" s="12"/>
      <c r="F160" s="12"/>
      <c r="G160" s="12"/>
      <c r="H160" s="12"/>
      <c r="I160" s="12"/>
      <c r="J160" s="12"/>
      <c r="K160" t="s">
        <v>17</v>
      </c>
    </row>
    <row r="161" spans="1:11" ht="12" customHeight="1">
      <c r="A161" s="42"/>
      <c r="B161" s="37"/>
      <c r="C161" s="31"/>
      <c r="D161" s="13" t="s">
        <v>19</v>
      </c>
      <c r="E161" s="12"/>
      <c r="F161" s="12"/>
      <c r="G161" s="12"/>
      <c r="H161" s="12"/>
      <c r="I161" s="12"/>
      <c r="J161" s="12"/>
      <c r="K161" t="s">
        <v>17</v>
      </c>
    </row>
    <row r="162" spans="1:11" ht="12" customHeight="1">
      <c r="A162" s="42"/>
      <c r="B162" s="37"/>
      <c r="C162" s="31"/>
      <c r="D162" s="13" t="s">
        <v>20</v>
      </c>
      <c r="E162" s="12"/>
      <c r="F162" s="12"/>
      <c r="G162" s="12"/>
      <c r="H162" s="12"/>
      <c r="I162" s="12"/>
      <c r="J162" s="12"/>
      <c r="K162" t="s">
        <v>17</v>
      </c>
    </row>
    <row r="163" spans="1:11" ht="14.25" customHeight="1">
      <c r="A163" s="42"/>
      <c r="B163" s="38"/>
      <c r="C163" s="32"/>
      <c r="D163" s="13" t="s">
        <v>21</v>
      </c>
      <c r="E163" s="12"/>
      <c r="F163" s="12"/>
      <c r="G163" s="12"/>
      <c r="H163" s="12"/>
      <c r="I163" s="12"/>
      <c r="J163" s="12"/>
      <c r="K163" t="s">
        <v>17</v>
      </c>
    </row>
    <row r="164" spans="1:11" ht="20.25" customHeight="1">
      <c r="A164" s="42"/>
      <c r="B164" s="27" t="s">
        <v>72</v>
      </c>
      <c r="C164" s="30" t="s">
        <v>46</v>
      </c>
      <c r="D164" s="13" t="s">
        <v>16</v>
      </c>
      <c r="E164" s="12">
        <f t="shared" ref="E164:J164" si="20">E167</f>
        <v>1335.5223500000002</v>
      </c>
      <c r="F164" s="12">
        <f t="shared" si="20"/>
        <v>1071.8343500000001</v>
      </c>
      <c r="G164" s="12">
        <f t="shared" si="20"/>
        <v>1158.5999999999999</v>
      </c>
      <c r="H164" s="12">
        <f t="shared" si="20"/>
        <v>770.6</v>
      </c>
      <c r="I164" s="12">
        <f t="shared" si="20"/>
        <v>641.6</v>
      </c>
      <c r="J164" s="12">
        <f t="shared" si="20"/>
        <v>3906.3223500000004</v>
      </c>
      <c r="K164" t="s">
        <v>17</v>
      </c>
    </row>
    <row r="165" spans="1:11" ht="20.25">
      <c r="A165" s="42"/>
      <c r="B165" s="28"/>
      <c r="C165" s="31"/>
      <c r="D165" s="13" t="s">
        <v>18</v>
      </c>
      <c r="E165" s="12"/>
      <c r="F165" s="12"/>
      <c r="G165" s="12"/>
      <c r="H165" s="12"/>
      <c r="I165" s="12"/>
      <c r="J165" s="12"/>
      <c r="K165" t="s">
        <v>17</v>
      </c>
    </row>
    <row r="166" spans="1:11" ht="20.25">
      <c r="A166" s="42"/>
      <c r="B166" s="28"/>
      <c r="C166" s="31"/>
      <c r="D166" s="13" t="s">
        <v>19</v>
      </c>
      <c r="E166" s="12"/>
      <c r="F166" s="12"/>
      <c r="G166" s="12"/>
      <c r="H166" s="12"/>
      <c r="I166" s="12"/>
      <c r="J166" s="12"/>
      <c r="K166" t="s">
        <v>17</v>
      </c>
    </row>
    <row r="167" spans="1:11" ht="20.25">
      <c r="A167" s="42"/>
      <c r="B167" s="28"/>
      <c r="C167" s="31"/>
      <c r="D167" s="13" t="s">
        <v>20</v>
      </c>
      <c r="E167" s="12">
        <f>520.45+216.95+598.12235</f>
        <v>1335.5223500000002</v>
      </c>
      <c r="F167" s="12">
        <f>373.712+100+598.12235</f>
        <v>1071.8343500000001</v>
      </c>
      <c r="G167" s="12">
        <f>1158.6</f>
        <v>1158.5999999999999</v>
      </c>
      <c r="H167" s="12">
        <v>770.6</v>
      </c>
      <c r="I167" s="12">
        <v>641.6</v>
      </c>
      <c r="J167" s="12">
        <f>I167+H167+G167+E167</f>
        <v>3906.3223500000004</v>
      </c>
      <c r="K167" t="s">
        <v>17</v>
      </c>
    </row>
    <row r="168" spans="1:11" ht="15.75" customHeight="1">
      <c r="A168" s="43"/>
      <c r="B168" s="29"/>
      <c r="C168" s="32"/>
      <c r="D168" s="13" t="s">
        <v>21</v>
      </c>
      <c r="E168" s="12"/>
      <c r="F168" s="12"/>
      <c r="G168" s="12"/>
      <c r="H168" s="12"/>
      <c r="I168" s="12"/>
      <c r="J168" s="12"/>
      <c r="K168" t="s">
        <v>17</v>
      </c>
    </row>
    <row r="169" spans="1:11" ht="20.25" customHeight="1">
      <c r="A169" s="41">
        <v>16</v>
      </c>
      <c r="B169" s="30" t="s">
        <v>14</v>
      </c>
      <c r="C169" s="33" t="s">
        <v>47</v>
      </c>
      <c r="D169" s="6" t="s">
        <v>16</v>
      </c>
      <c r="E169" s="9">
        <f t="shared" ref="E169:J169" si="21">E171+E172</f>
        <v>1680.95102</v>
      </c>
      <c r="F169" s="9">
        <f t="shared" si="21"/>
        <v>1489.6017199999999</v>
      </c>
      <c r="G169" s="9">
        <f t="shared" si="21"/>
        <v>1403.8</v>
      </c>
      <c r="H169" s="9">
        <f t="shared" si="21"/>
        <v>1369</v>
      </c>
      <c r="I169" s="9">
        <f t="shared" si="21"/>
        <v>1093.8</v>
      </c>
      <c r="J169" s="9">
        <f t="shared" si="21"/>
        <v>5547.5510199999999</v>
      </c>
      <c r="K169" t="s">
        <v>17</v>
      </c>
    </row>
    <row r="170" spans="1:11" ht="25.5">
      <c r="A170" s="42"/>
      <c r="B170" s="31"/>
      <c r="C170" s="34"/>
      <c r="D170" s="6" t="s">
        <v>18</v>
      </c>
      <c r="E170" s="12"/>
      <c r="F170" s="12"/>
      <c r="G170" s="12"/>
      <c r="H170" s="12"/>
      <c r="I170" s="12"/>
      <c r="J170" s="12"/>
      <c r="K170" t="s">
        <v>17</v>
      </c>
    </row>
    <row r="171" spans="1:11" ht="20.25">
      <c r="A171" s="42"/>
      <c r="B171" s="31"/>
      <c r="C171" s="34"/>
      <c r="D171" s="6" t="s">
        <v>19</v>
      </c>
      <c r="E171" s="12"/>
      <c r="F171" s="12"/>
      <c r="G171" s="12">
        <f>G181+G186</f>
        <v>0</v>
      </c>
      <c r="H171" s="12"/>
      <c r="I171" s="12"/>
      <c r="J171" s="12">
        <f>E171+G171+H171+I171</f>
        <v>0</v>
      </c>
      <c r="K171" t="s">
        <v>17</v>
      </c>
    </row>
    <row r="172" spans="1:11" ht="20.25">
      <c r="A172" s="42"/>
      <c r="B172" s="31"/>
      <c r="C172" s="34"/>
      <c r="D172" s="6" t="s">
        <v>20</v>
      </c>
      <c r="E172" s="12">
        <f>E182+E187</f>
        <v>1680.95102</v>
      </c>
      <c r="F172" s="12">
        <f>F182+F187</f>
        <v>1489.6017199999999</v>
      </c>
      <c r="G172" s="12">
        <f>G182+G187</f>
        <v>1403.8</v>
      </c>
      <c r="H172" s="12">
        <f>H182+H187</f>
        <v>1369</v>
      </c>
      <c r="I172" s="12">
        <f>I182+I187</f>
        <v>1093.8</v>
      </c>
      <c r="J172" s="12">
        <f>E172+G172+H172+I172</f>
        <v>5547.5510199999999</v>
      </c>
      <c r="K172" t="s">
        <v>17</v>
      </c>
    </row>
    <row r="173" spans="1:11" ht="27.75" customHeight="1">
      <c r="A173" s="42"/>
      <c r="B173" s="32"/>
      <c r="C173" s="35"/>
      <c r="D173" s="6" t="s">
        <v>21</v>
      </c>
      <c r="E173" s="12"/>
      <c r="F173" s="12"/>
      <c r="G173" s="12"/>
      <c r="H173" s="12"/>
      <c r="I173" s="12"/>
      <c r="J173" s="12"/>
      <c r="K173" t="s">
        <v>17</v>
      </c>
    </row>
    <row r="174" spans="1:11" ht="13.5" customHeight="1">
      <c r="A174" s="42"/>
      <c r="B174" s="36" t="s">
        <v>22</v>
      </c>
      <c r="C174" s="30"/>
      <c r="D174" s="6" t="s">
        <v>16</v>
      </c>
      <c r="E174" s="12"/>
      <c r="F174" s="12"/>
      <c r="G174" s="12"/>
      <c r="H174" s="12"/>
      <c r="I174" s="12"/>
      <c r="J174" s="12"/>
      <c r="K174" t="s">
        <v>17</v>
      </c>
    </row>
    <row r="175" spans="1:11" ht="15" customHeight="1">
      <c r="A175" s="42"/>
      <c r="B175" s="37"/>
      <c r="C175" s="31"/>
      <c r="D175" s="6" t="s">
        <v>18</v>
      </c>
      <c r="E175" s="12"/>
      <c r="F175" s="12"/>
      <c r="G175" s="12"/>
      <c r="H175" s="12"/>
      <c r="I175" s="12"/>
      <c r="J175" s="12"/>
      <c r="K175" t="s">
        <v>17</v>
      </c>
    </row>
    <row r="176" spans="1:11" ht="14.25" customHeight="1">
      <c r="A176" s="42"/>
      <c r="B176" s="37"/>
      <c r="C176" s="31"/>
      <c r="D176" s="6" t="s">
        <v>19</v>
      </c>
      <c r="E176" s="12"/>
      <c r="F176" s="12"/>
      <c r="G176" s="12"/>
      <c r="H176" s="12"/>
      <c r="I176" s="12"/>
      <c r="J176" s="12"/>
      <c r="K176" t="s">
        <v>17</v>
      </c>
    </row>
    <row r="177" spans="1:11" ht="12" customHeight="1">
      <c r="A177" s="42"/>
      <c r="B177" s="37"/>
      <c r="C177" s="31"/>
      <c r="D177" s="6" t="s">
        <v>20</v>
      </c>
      <c r="E177" s="12"/>
      <c r="F177" s="12"/>
      <c r="G177" s="12"/>
      <c r="H177" s="12"/>
      <c r="I177" s="12"/>
      <c r="J177" s="12"/>
      <c r="K177" t="s">
        <v>17</v>
      </c>
    </row>
    <row r="178" spans="1:11" ht="25.5">
      <c r="A178" s="42"/>
      <c r="B178" s="38"/>
      <c r="C178" s="32"/>
      <c r="D178" s="6" t="s">
        <v>21</v>
      </c>
      <c r="E178" s="12"/>
      <c r="F178" s="12"/>
      <c r="G178" s="12"/>
      <c r="H178" s="12"/>
      <c r="I178" s="12"/>
      <c r="J178" s="12"/>
      <c r="K178" t="s">
        <v>17</v>
      </c>
    </row>
    <row r="179" spans="1:11" ht="20.25">
      <c r="A179" s="42"/>
      <c r="B179" s="30" t="s">
        <v>57</v>
      </c>
      <c r="C179" s="30" t="s">
        <v>48</v>
      </c>
      <c r="D179" s="6" t="s">
        <v>16</v>
      </c>
      <c r="E179" s="12">
        <f t="shared" ref="E179:J179" si="22">E181+E182</f>
        <v>0</v>
      </c>
      <c r="F179" s="12">
        <f t="shared" si="22"/>
        <v>0</v>
      </c>
      <c r="G179" s="12">
        <f t="shared" si="22"/>
        <v>0</v>
      </c>
      <c r="H179" s="12">
        <f t="shared" si="22"/>
        <v>0</v>
      </c>
      <c r="I179" s="12">
        <f t="shared" si="22"/>
        <v>0</v>
      </c>
      <c r="J179" s="12">
        <f t="shared" si="22"/>
        <v>0</v>
      </c>
      <c r="K179" t="s">
        <v>17</v>
      </c>
    </row>
    <row r="180" spans="1:11" ht="16.5" customHeight="1">
      <c r="A180" s="42"/>
      <c r="B180" s="31"/>
      <c r="C180" s="31"/>
      <c r="D180" s="6" t="s">
        <v>18</v>
      </c>
      <c r="E180" s="12"/>
      <c r="F180" s="12"/>
      <c r="G180" s="12"/>
      <c r="H180" s="12"/>
      <c r="I180" s="12"/>
      <c r="J180" s="12"/>
      <c r="K180" t="s">
        <v>17</v>
      </c>
    </row>
    <row r="181" spans="1:11" ht="20.25">
      <c r="A181" s="42"/>
      <c r="B181" s="31"/>
      <c r="C181" s="31"/>
      <c r="D181" s="6" t="s">
        <v>19</v>
      </c>
      <c r="E181" s="12">
        <v>0</v>
      </c>
      <c r="F181" s="12">
        <v>0</v>
      </c>
      <c r="G181" s="12">
        <v>0</v>
      </c>
      <c r="H181" s="12">
        <v>0</v>
      </c>
      <c r="I181" s="12">
        <v>0</v>
      </c>
      <c r="J181" s="12">
        <f>I181+H181+G181+E181</f>
        <v>0</v>
      </c>
      <c r="K181" t="s">
        <v>17</v>
      </c>
    </row>
    <row r="182" spans="1:11" ht="20.25">
      <c r="A182" s="42"/>
      <c r="B182" s="31"/>
      <c r="C182" s="31"/>
      <c r="D182" s="6" t="s">
        <v>20</v>
      </c>
      <c r="E182" s="12">
        <v>0</v>
      </c>
      <c r="F182" s="12">
        <v>0</v>
      </c>
      <c r="G182" s="12">
        <v>0</v>
      </c>
      <c r="H182" s="12">
        <v>0</v>
      </c>
      <c r="I182" s="12">
        <v>0</v>
      </c>
      <c r="J182" s="12">
        <f>I182+H182+G182+E182</f>
        <v>0</v>
      </c>
      <c r="K182" t="s">
        <v>17</v>
      </c>
    </row>
    <row r="183" spans="1:11" ht="25.5">
      <c r="A183" s="42"/>
      <c r="B183" s="32"/>
      <c r="C183" s="32"/>
      <c r="D183" s="6" t="s">
        <v>21</v>
      </c>
      <c r="E183" s="12"/>
      <c r="F183" s="12"/>
      <c r="G183" s="12"/>
      <c r="H183" s="12"/>
      <c r="I183" s="12"/>
      <c r="J183" s="12"/>
      <c r="K183" t="s">
        <v>17</v>
      </c>
    </row>
    <row r="184" spans="1:11" ht="20.25" customHeight="1">
      <c r="A184" s="42"/>
      <c r="B184" s="30" t="s">
        <v>59</v>
      </c>
      <c r="C184" s="30" t="s">
        <v>49</v>
      </c>
      <c r="D184" s="6" t="s">
        <v>16</v>
      </c>
      <c r="E184" s="12">
        <f t="shared" ref="E184:J184" si="23">E186+E187</f>
        <v>1680.95102</v>
      </c>
      <c r="F184" s="12">
        <f t="shared" si="23"/>
        <v>1489.6017199999999</v>
      </c>
      <c r="G184" s="12">
        <f t="shared" si="23"/>
        <v>1403.8</v>
      </c>
      <c r="H184" s="12">
        <f t="shared" si="23"/>
        <v>1369</v>
      </c>
      <c r="I184" s="12">
        <f t="shared" si="23"/>
        <v>1093.8</v>
      </c>
      <c r="J184" s="12">
        <f t="shared" si="23"/>
        <v>5547.5510200000008</v>
      </c>
      <c r="K184" t="s">
        <v>17</v>
      </c>
    </row>
    <row r="185" spans="1:11" ht="14.25" customHeight="1">
      <c r="A185" s="42"/>
      <c r="B185" s="31"/>
      <c r="C185" s="31"/>
      <c r="D185" s="6" t="s">
        <v>18</v>
      </c>
      <c r="E185" s="12"/>
      <c r="F185" s="12"/>
      <c r="G185" s="12"/>
      <c r="H185" s="12"/>
      <c r="I185" s="12"/>
      <c r="J185" s="12"/>
      <c r="K185" t="s">
        <v>17</v>
      </c>
    </row>
    <row r="186" spans="1:11" ht="20.25">
      <c r="A186" s="42"/>
      <c r="B186" s="31"/>
      <c r="C186" s="31"/>
      <c r="D186" s="6" t="s">
        <v>19</v>
      </c>
      <c r="E186" s="12">
        <v>0</v>
      </c>
      <c r="F186" s="12">
        <v>0</v>
      </c>
      <c r="G186" s="12">
        <v>0</v>
      </c>
      <c r="H186" s="12">
        <v>0</v>
      </c>
      <c r="I186" s="12">
        <v>0</v>
      </c>
      <c r="J186" s="12">
        <v>0</v>
      </c>
      <c r="K186" t="s">
        <v>17</v>
      </c>
    </row>
    <row r="187" spans="1:11" ht="20.25">
      <c r="A187" s="42"/>
      <c r="B187" s="31"/>
      <c r="C187" s="31"/>
      <c r="D187" s="6" t="s">
        <v>20</v>
      </c>
      <c r="E187" s="12">
        <v>1680.95102</v>
      </c>
      <c r="F187" s="12">
        <v>1489.6017199999999</v>
      </c>
      <c r="G187" s="12">
        <v>1403.8</v>
      </c>
      <c r="H187" s="12">
        <v>1369</v>
      </c>
      <c r="I187" s="12">
        <v>1093.8</v>
      </c>
      <c r="J187" s="12">
        <f>I187+H187+G187+E187</f>
        <v>5547.5510200000008</v>
      </c>
      <c r="K187" t="s">
        <v>17</v>
      </c>
    </row>
    <row r="188" spans="1:11" ht="25.5">
      <c r="A188" s="43"/>
      <c r="B188" s="32"/>
      <c r="C188" s="32"/>
      <c r="D188" s="6" t="s">
        <v>21</v>
      </c>
      <c r="E188" s="12"/>
      <c r="F188" s="12"/>
      <c r="G188" s="12"/>
      <c r="H188" s="12"/>
      <c r="I188" s="12"/>
      <c r="J188" s="12"/>
      <c r="K188" t="s">
        <v>17</v>
      </c>
    </row>
    <row r="189" spans="1:11" ht="20.25" customHeight="1">
      <c r="A189" s="41">
        <v>17</v>
      </c>
      <c r="B189" s="30" t="s">
        <v>14</v>
      </c>
      <c r="C189" s="33" t="s">
        <v>50</v>
      </c>
      <c r="D189" s="6" t="s">
        <v>16</v>
      </c>
      <c r="E189" s="9">
        <f t="shared" ref="E189:J189" si="24">E191+E192</f>
        <v>477.70267999999999</v>
      </c>
      <c r="F189" s="9">
        <f t="shared" si="24"/>
        <v>477.70267999999999</v>
      </c>
      <c r="G189" s="9">
        <f t="shared" si="24"/>
        <v>500</v>
      </c>
      <c r="H189" s="9">
        <f t="shared" si="24"/>
        <v>500</v>
      </c>
      <c r="I189" s="9">
        <f t="shared" si="24"/>
        <v>500</v>
      </c>
      <c r="J189" s="9">
        <f t="shared" si="24"/>
        <v>1977.7026799999999</v>
      </c>
      <c r="K189" t="s">
        <v>17</v>
      </c>
    </row>
    <row r="190" spans="1:11" ht="25.5">
      <c r="A190" s="42"/>
      <c r="B190" s="31"/>
      <c r="C190" s="34"/>
      <c r="D190" s="6" t="s">
        <v>18</v>
      </c>
      <c r="E190" s="12"/>
      <c r="F190" s="12"/>
      <c r="G190" s="12"/>
      <c r="H190" s="12"/>
      <c r="I190" s="12"/>
      <c r="J190" s="12"/>
      <c r="K190" t="s">
        <v>17</v>
      </c>
    </row>
    <row r="191" spans="1:11" ht="20.25">
      <c r="A191" s="42"/>
      <c r="B191" s="31"/>
      <c r="C191" s="34"/>
      <c r="D191" s="6" t="s">
        <v>19</v>
      </c>
      <c r="E191" s="12"/>
      <c r="F191" s="12"/>
      <c r="G191" s="12"/>
      <c r="H191" s="12"/>
      <c r="I191" s="12"/>
      <c r="J191" s="12">
        <f>E191</f>
        <v>0</v>
      </c>
      <c r="K191" t="s">
        <v>17</v>
      </c>
    </row>
    <row r="192" spans="1:11" ht="20.25">
      <c r="A192" s="42"/>
      <c r="B192" s="31"/>
      <c r="C192" s="34"/>
      <c r="D192" s="6" t="s">
        <v>20</v>
      </c>
      <c r="E192" s="12">
        <f>E202</f>
        <v>477.70267999999999</v>
      </c>
      <c r="F192" s="12">
        <f>F202</f>
        <v>477.70267999999999</v>
      </c>
      <c r="G192" s="12">
        <f>G202</f>
        <v>500</v>
      </c>
      <c r="H192" s="12">
        <f>H202</f>
        <v>500</v>
      </c>
      <c r="I192" s="12">
        <f>I202</f>
        <v>500</v>
      </c>
      <c r="J192" s="12">
        <f>E192+G192+H192+I192</f>
        <v>1977.7026799999999</v>
      </c>
      <c r="K192" t="s">
        <v>17</v>
      </c>
    </row>
    <row r="193" spans="1:11" ht="26.25" customHeight="1">
      <c r="A193" s="42"/>
      <c r="B193" s="32"/>
      <c r="C193" s="35"/>
      <c r="D193" s="6" t="s">
        <v>21</v>
      </c>
      <c r="E193" s="12"/>
      <c r="F193" s="12"/>
      <c r="G193" s="12"/>
      <c r="H193" s="12"/>
      <c r="I193" s="12"/>
      <c r="J193" s="12"/>
      <c r="K193" t="s">
        <v>17</v>
      </c>
    </row>
    <row r="194" spans="1:11" ht="13.5" customHeight="1">
      <c r="A194" s="42"/>
      <c r="B194" s="36" t="s">
        <v>22</v>
      </c>
      <c r="C194" s="30"/>
      <c r="D194" s="13" t="s">
        <v>16</v>
      </c>
      <c r="E194" s="12"/>
      <c r="F194" s="12"/>
      <c r="G194" s="12"/>
      <c r="H194" s="12"/>
      <c r="I194" s="12"/>
      <c r="J194" s="12"/>
      <c r="K194" t="s">
        <v>17</v>
      </c>
    </row>
    <row r="195" spans="1:11" ht="14.25" customHeight="1">
      <c r="A195" s="42"/>
      <c r="B195" s="37"/>
      <c r="C195" s="31"/>
      <c r="D195" s="13" t="s">
        <v>18</v>
      </c>
      <c r="E195" s="12"/>
      <c r="F195" s="12"/>
      <c r="G195" s="12"/>
      <c r="H195" s="12"/>
      <c r="I195" s="12"/>
      <c r="J195" s="12"/>
      <c r="K195" t="s">
        <v>17</v>
      </c>
    </row>
    <row r="196" spans="1:11" ht="14.25" customHeight="1">
      <c r="A196" s="42"/>
      <c r="B196" s="37"/>
      <c r="C196" s="31"/>
      <c r="D196" s="13" t="s">
        <v>19</v>
      </c>
      <c r="E196" s="12"/>
      <c r="F196" s="12"/>
      <c r="G196" s="12"/>
      <c r="H196" s="12"/>
      <c r="I196" s="12"/>
      <c r="J196" s="12"/>
      <c r="K196" t="s">
        <v>17</v>
      </c>
    </row>
    <row r="197" spans="1:11" ht="12" customHeight="1">
      <c r="A197" s="42"/>
      <c r="B197" s="37"/>
      <c r="C197" s="31"/>
      <c r="D197" s="13" t="s">
        <v>20</v>
      </c>
      <c r="E197" s="12"/>
      <c r="F197" s="12"/>
      <c r="G197" s="12"/>
      <c r="H197" s="12"/>
      <c r="I197" s="12"/>
      <c r="J197" s="12"/>
      <c r="K197" t="s">
        <v>17</v>
      </c>
    </row>
    <row r="198" spans="1:11" ht="15" customHeight="1">
      <c r="A198" s="42"/>
      <c r="B198" s="38"/>
      <c r="C198" s="32"/>
      <c r="D198" s="13" t="s">
        <v>21</v>
      </c>
      <c r="E198" s="12"/>
      <c r="F198" s="12"/>
      <c r="G198" s="12"/>
      <c r="H198" s="12"/>
      <c r="I198" s="12"/>
      <c r="J198" s="12"/>
      <c r="K198" t="s">
        <v>17</v>
      </c>
    </row>
    <row r="199" spans="1:11" ht="20.25" customHeight="1">
      <c r="A199" s="42"/>
      <c r="B199" s="30" t="s">
        <v>42</v>
      </c>
      <c r="C199" s="30" t="s">
        <v>51</v>
      </c>
      <c r="D199" s="13" t="s">
        <v>16</v>
      </c>
      <c r="E199" s="12">
        <f t="shared" ref="E199:J199" si="25">E201+E202</f>
        <v>477.70267999999999</v>
      </c>
      <c r="F199" s="12">
        <f t="shared" si="25"/>
        <v>477.70267999999999</v>
      </c>
      <c r="G199" s="12">
        <f t="shared" si="25"/>
        <v>500</v>
      </c>
      <c r="H199" s="12">
        <f t="shared" si="25"/>
        <v>500</v>
      </c>
      <c r="I199" s="12">
        <f t="shared" si="25"/>
        <v>500</v>
      </c>
      <c r="J199" s="12">
        <f t="shared" si="25"/>
        <v>1977.7026799999999</v>
      </c>
      <c r="K199" t="s">
        <v>17</v>
      </c>
    </row>
    <row r="200" spans="1:11" ht="20.25">
      <c r="A200" s="42"/>
      <c r="B200" s="31"/>
      <c r="C200" s="31"/>
      <c r="D200" s="13" t="s">
        <v>18</v>
      </c>
      <c r="E200" s="12"/>
      <c r="F200" s="12"/>
      <c r="G200" s="12"/>
      <c r="H200" s="12"/>
      <c r="I200" s="12"/>
      <c r="J200" s="12"/>
      <c r="K200" t="s">
        <v>17</v>
      </c>
    </row>
    <row r="201" spans="1:11" ht="20.25">
      <c r="A201" s="42"/>
      <c r="B201" s="31"/>
      <c r="C201" s="31"/>
      <c r="D201" s="13" t="s">
        <v>19</v>
      </c>
      <c r="E201" s="12">
        <v>0</v>
      </c>
      <c r="F201" s="12">
        <v>0</v>
      </c>
      <c r="G201" s="12">
        <v>0</v>
      </c>
      <c r="H201" s="12">
        <v>0</v>
      </c>
      <c r="I201" s="12">
        <v>0</v>
      </c>
      <c r="J201" s="12">
        <v>0</v>
      </c>
      <c r="K201" t="s">
        <v>17</v>
      </c>
    </row>
    <row r="202" spans="1:11" ht="20.25">
      <c r="A202" s="42"/>
      <c r="B202" s="31"/>
      <c r="C202" s="31"/>
      <c r="D202" s="13" t="s">
        <v>20</v>
      </c>
      <c r="E202" s="12">
        <v>477.70267999999999</v>
      </c>
      <c r="F202" s="12">
        <v>477.70267999999999</v>
      </c>
      <c r="G202" s="12">
        <v>500</v>
      </c>
      <c r="H202" s="12">
        <v>500</v>
      </c>
      <c r="I202" s="12">
        <v>500</v>
      </c>
      <c r="J202" s="12">
        <f>I202+H202+G202+E202</f>
        <v>1977.7026799999999</v>
      </c>
      <c r="K202" t="s">
        <v>17</v>
      </c>
    </row>
    <row r="203" spans="1:11" ht="22.5">
      <c r="A203" s="43"/>
      <c r="B203" s="32"/>
      <c r="C203" s="32"/>
      <c r="D203" s="13" t="s">
        <v>21</v>
      </c>
      <c r="E203" s="12"/>
      <c r="F203" s="12"/>
      <c r="G203" s="12"/>
      <c r="H203" s="12"/>
      <c r="I203" s="12"/>
      <c r="J203" s="12"/>
      <c r="K203" t="s">
        <v>17</v>
      </c>
    </row>
    <row r="204" spans="1:11" ht="20.25" customHeight="1">
      <c r="A204" s="41">
        <v>20</v>
      </c>
      <c r="B204" s="30" t="s">
        <v>14</v>
      </c>
      <c r="C204" s="33" t="s">
        <v>52</v>
      </c>
      <c r="D204" s="6" t="s">
        <v>16</v>
      </c>
      <c r="E204" s="9">
        <f t="shared" ref="E204:J204" si="26">E206+E207</f>
        <v>490.74</v>
      </c>
      <c r="F204" s="9">
        <f t="shared" si="26"/>
        <v>459.23036000000002</v>
      </c>
      <c r="G204" s="9">
        <f t="shared" si="26"/>
        <v>0</v>
      </c>
      <c r="H204" s="9">
        <f t="shared" si="26"/>
        <v>0</v>
      </c>
      <c r="I204" s="9">
        <f t="shared" si="26"/>
        <v>0</v>
      </c>
      <c r="J204" s="9">
        <f t="shared" si="26"/>
        <v>490.74</v>
      </c>
      <c r="K204" t="s">
        <v>17</v>
      </c>
    </row>
    <row r="205" spans="1:11" ht="17.25" customHeight="1">
      <c r="A205" s="42"/>
      <c r="B205" s="31"/>
      <c r="C205" s="34"/>
      <c r="D205" s="6" t="s">
        <v>18</v>
      </c>
      <c r="E205" s="12"/>
      <c r="F205" s="12"/>
      <c r="G205" s="12"/>
      <c r="H205" s="12"/>
      <c r="I205" s="12"/>
      <c r="J205" s="12"/>
      <c r="K205" t="s">
        <v>17</v>
      </c>
    </row>
    <row r="206" spans="1:11" ht="20.25">
      <c r="A206" s="42"/>
      <c r="B206" s="31"/>
      <c r="C206" s="34"/>
      <c r="D206" s="6" t="s">
        <v>19</v>
      </c>
      <c r="E206" s="12">
        <f t="shared" ref="E206:I207" si="27">E216</f>
        <v>397.5</v>
      </c>
      <c r="F206" s="12">
        <f t="shared" si="27"/>
        <v>371.97658999999999</v>
      </c>
      <c r="G206" s="12">
        <f t="shared" si="27"/>
        <v>0</v>
      </c>
      <c r="H206" s="12">
        <f t="shared" si="27"/>
        <v>0</v>
      </c>
      <c r="I206" s="12">
        <f t="shared" si="27"/>
        <v>0</v>
      </c>
      <c r="J206" s="12">
        <f>E206+G206+H206+I206</f>
        <v>397.5</v>
      </c>
      <c r="K206" t="s">
        <v>17</v>
      </c>
    </row>
    <row r="207" spans="1:11" ht="20.25">
      <c r="A207" s="42"/>
      <c r="B207" s="31"/>
      <c r="C207" s="34"/>
      <c r="D207" s="6" t="s">
        <v>20</v>
      </c>
      <c r="E207" s="12">
        <f t="shared" si="27"/>
        <v>93.24</v>
      </c>
      <c r="F207" s="12">
        <f t="shared" si="27"/>
        <v>87.253770000000003</v>
      </c>
      <c r="G207" s="12">
        <f t="shared" si="27"/>
        <v>0</v>
      </c>
      <c r="H207" s="12">
        <f t="shared" si="27"/>
        <v>0</v>
      </c>
      <c r="I207" s="12">
        <f t="shared" si="27"/>
        <v>0</v>
      </c>
      <c r="J207" s="12">
        <f>E207+G207+H207+I207</f>
        <v>93.24</v>
      </c>
      <c r="K207" t="s">
        <v>17</v>
      </c>
    </row>
    <row r="208" spans="1:11" ht="60.75" customHeight="1">
      <c r="A208" s="42"/>
      <c r="B208" s="32"/>
      <c r="C208" s="35"/>
      <c r="D208" s="6" t="s">
        <v>21</v>
      </c>
      <c r="E208" s="12"/>
      <c r="F208" s="12"/>
      <c r="G208" s="12"/>
      <c r="H208" s="12"/>
      <c r="I208" s="12"/>
      <c r="J208" s="12"/>
      <c r="K208" t="s">
        <v>17</v>
      </c>
    </row>
    <row r="209" spans="1:11" ht="13.5" customHeight="1">
      <c r="A209" s="42"/>
      <c r="B209" s="36" t="s">
        <v>22</v>
      </c>
      <c r="C209" s="30"/>
      <c r="D209" s="13" t="s">
        <v>16</v>
      </c>
      <c r="E209" s="12"/>
      <c r="F209" s="12"/>
      <c r="G209" s="12"/>
      <c r="H209" s="12"/>
      <c r="I209" s="12"/>
      <c r="J209" s="12"/>
      <c r="K209" t="s">
        <v>17</v>
      </c>
    </row>
    <row r="210" spans="1:11" ht="12" customHeight="1">
      <c r="A210" s="42"/>
      <c r="B210" s="37"/>
      <c r="C210" s="31"/>
      <c r="D210" s="13" t="s">
        <v>18</v>
      </c>
      <c r="E210" s="12"/>
      <c r="F210" s="12"/>
      <c r="G210" s="12"/>
      <c r="H210" s="12"/>
      <c r="I210" s="12"/>
      <c r="J210" s="12"/>
      <c r="K210" t="s">
        <v>17</v>
      </c>
    </row>
    <row r="211" spans="1:11" ht="13.5" customHeight="1">
      <c r="A211" s="42"/>
      <c r="B211" s="37"/>
      <c r="C211" s="31"/>
      <c r="D211" s="13" t="s">
        <v>19</v>
      </c>
      <c r="E211" s="12"/>
      <c r="F211" s="12"/>
      <c r="G211" s="12"/>
      <c r="H211" s="12"/>
      <c r="I211" s="12"/>
      <c r="J211" s="12"/>
      <c r="K211" t="s">
        <v>17</v>
      </c>
    </row>
    <row r="212" spans="1:11" ht="13.5" customHeight="1">
      <c r="A212" s="42"/>
      <c r="B212" s="37"/>
      <c r="C212" s="31"/>
      <c r="D212" s="13" t="s">
        <v>20</v>
      </c>
      <c r="E212" s="12"/>
      <c r="F212" s="12"/>
      <c r="G212" s="12"/>
      <c r="H212" s="12"/>
      <c r="I212" s="12"/>
      <c r="J212" s="12"/>
      <c r="K212" t="s">
        <v>17</v>
      </c>
    </row>
    <row r="213" spans="1:11" ht="15" customHeight="1">
      <c r="A213" s="42"/>
      <c r="B213" s="38"/>
      <c r="C213" s="32"/>
      <c r="D213" s="13" t="s">
        <v>21</v>
      </c>
      <c r="E213" s="12"/>
      <c r="F213" s="12"/>
      <c r="G213" s="12"/>
      <c r="H213" s="12"/>
      <c r="I213" s="12"/>
      <c r="J213" s="12"/>
      <c r="K213" t="s">
        <v>17</v>
      </c>
    </row>
    <row r="214" spans="1:11" ht="20.25" customHeight="1">
      <c r="A214" s="42"/>
      <c r="B214" s="30" t="s">
        <v>42</v>
      </c>
      <c r="C214" s="30" t="s">
        <v>53</v>
      </c>
      <c r="D214" s="13" t="s">
        <v>16</v>
      </c>
      <c r="E214" s="12">
        <f t="shared" ref="E214:J214" si="28">E216+E217</f>
        <v>490.74</v>
      </c>
      <c r="F214" s="12">
        <f t="shared" si="28"/>
        <v>459.23036000000002</v>
      </c>
      <c r="G214" s="12">
        <f t="shared" si="28"/>
        <v>0</v>
      </c>
      <c r="H214" s="12">
        <f t="shared" si="28"/>
        <v>0</v>
      </c>
      <c r="I214" s="12">
        <f t="shared" si="28"/>
        <v>0</v>
      </c>
      <c r="J214" s="12">
        <f t="shared" si="28"/>
        <v>490.74</v>
      </c>
      <c r="K214" t="s">
        <v>17</v>
      </c>
    </row>
    <row r="215" spans="1:11" ht="20.25">
      <c r="A215" s="42"/>
      <c r="B215" s="31"/>
      <c r="C215" s="31"/>
      <c r="D215" s="13" t="s">
        <v>18</v>
      </c>
      <c r="E215" s="12"/>
      <c r="F215" s="12"/>
      <c r="G215" s="12"/>
      <c r="H215" s="12"/>
      <c r="I215" s="12"/>
      <c r="J215" s="12"/>
      <c r="K215" t="s">
        <v>17</v>
      </c>
    </row>
    <row r="216" spans="1:11" ht="20.25">
      <c r="A216" s="42"/>
      <c r="B216" s="31"/>
      <c r="C216" s="31"/>
      <c r="D216" s="13" t="s">
        <v>19</v>
      </c>
      <c r="E216" s="12">
        <v>397.5</v>
      </c>
      <c r="F216" s="12">
        <v>371.97658999999999</v>
      </c>
      <c r="G216" s="12">
        <v>0</v>
      </c>
      <c r="H216" s="12">
        <v>0</v>
      </c>
      <c r="I216" s="12">
        <v>0</v>
      </c>
      <c r="J216" s="12">
        <f>E216+G216+H216+I216</f>
        <v>397.5</v>
      </c>
      <c r="K216" t="s">
        <v>17</v>
      </c>
    </row>
    <row r="217" spans="1:11" ht="20.25">
      <c r="A217" s="42"/>
      <c r="B217" s="31"/>
      <c r="C217" s="31"/>
      <c r="D217" s="13" t="s">
        <v>20</v>
      </c>
      <c r="E217" s="12">
        <v>93.24</v>
      </c>
      <c r="F217" s="12">
        <v>87.253770000000003</v>
      </c>
      <c r="G217" s="12">
        <v>0</v>
      </c>
      <c r="H217" s="12">
        <v>0</v>
      </c>
      <c r="I217" s="12">
        <v>0</v>
      </c>
      <c r="J217" s="12">
        <f>E217+G217+H217+I217</f>
        <v>93.24</v>
      </c>
      <c r="K217" t="s">
        <v>17</v>
      </c>
    </row>
    <row r="218" spans="1:11" ht="52.5" customHeight="1">
      <c r="A218" s="43"/>
      <c r="B218" s="32"/>
      <c r="C218" s="32"/>
      <c r="D218" s="13" t="s">
        <v>21</v>
      </c>
      <c r="E218" s="12"/>
      <c r="F218" s="12"/>
      <c r="G218" s="12"/>
      <c r="H218" s="12"/>
      <c r="I218" s="12"/>
      <c r="J218" s="12"/>
      <c r="K218" t="s">
        <v>17</v>
      </c>
    </row>
    <row r="219" spans="1:11" ht="19.5" customHeight="1">
      <c r="A219" s="41">
        <v>21</v>
      </c>
      <c r="B219" s="30" t="s">
        <v>14</v>
      </c>
      <c r="C219" s="33" t="s">
        <v>54</v>
      </c>
      <c r="D219" s="6" t="s">
        <v>16</v>
      </c>
      <c r="E219" s="8">
        <f>E221+E222+E220+E223</f>
        <v>16185.84592</v>
      </c>
      <c r="F219" s="9">
        <f>F221+F222+F220+F223</f>
        <v>15883.844530000002</v>
      </c>
      <c r="G219" s="9">
        <f>G221+G222+G220+G223</f>
        <v>10183.700000000001</v>
      </c>
      <c r="H219" s="9">
        <f>H221+H222+H220+H223</f>
        <v>314.2</v>
      </c>
      <c r="I219" s="9">
        <f>I221+I222+I220+I223</f>
        <v>0</v>
      </c>
      <c r="J219" s="9">
        <f>J221+J222+J220</f>
        <v>6244.9328599999999</v>
      </c>
      <c r="K219" t="s">
        <v>17</v>
      </c>
    </row>
    <row r="220" spans="1:11" ht="25.5">
      <c r="A220" s="42"/>
      <c r="B220" s="31"/>
      <c r="C220" s="34"/>
      <c r="D220" s="6" t="s">
        <v>18</v>
      </c>
      <c r="E220" s="12">
        <f>E230+E240+E235+E245</f>
        <v>2755.6</v>
      </c>
      <c r="F220" s="12">
        <f>F230+F240</f>
        <v>2755.6</v>
      </c>
      <c r="G220" s="12">
        <f>G230+G240</f>
        <v>0</v>
      </c>
      <c r="H220" s="12">
        <f>H230+H240</f>
        <v>0</v>
      </c>
      <c r="I220" s="12">
        <f>I230+I240</f>
        <v>0</v>
      </c>
      <c r="J220" s="12">
        <f>J230+J240</f>
        <v>2755.6</v>
      </c>
      <c r="K220" t="s">
        <v>17</v>
      </c>
    </row>
    <row r="221" spans="1:11" ht="20.25">
      <c r="A221" s="42"/>
      <c r="B221" s="31"/>
      <c r="C221" s="34"/>
      <c r="D221" s="6" t="s">
        <v>19</v>
      </c>
      <c r="E221" s="12">
        <f>E231+E241+E251+E246+E236</f>
        <v>12515.4</v>
      </c>
      <c r="F221" s="12">
        <f>F231+F241+F251+F246</f>
        <v>12515.398710000001</v>
      </c>
      <c r="G221" s="12">
        <f>G231+G241+G251+G246</f>
        <v>10083.700000000001</v>
      </c>
      <c r="H221" s="12">
        <f t="shared" ref="H221:J222" si="29">H231+H241+H251</f>
        <v>0</v>
      </c>
      <c r="I221" s="12">
        <f t="shared" si="29"/>
        <v>0</v>
      </c>
      <c r="J221" s="12">
        <f t="shared" si="29"/>
        <v>2235</v>
      </c>
      <c r="K221" t="s">
        <v>17</v>
      </c>
    </row>
    <row r="222" spans="1:11" ht="20.25">
      <c r="A222" s="42"/>
      <c r="B222" s="31"/>
      <c r="C222" s="34"/>
      <c r="D222" s="6" t="s">
        <v>20</v>
      </c>
      <c r="E222" s="12">
        <f>E232+E237+E242+E252+E247</f>
        <v>914.84591999999998</v>
      </c>
      <c r="F222" s="12">
        <f>F232+F237+F242+F252+F247</f>
        <v>612.84582</v>
      </c>
      <c r="G222" s="12">
        <f>G232+G237+G242+G252+G247</f>
        <v>100</v>
      </c>
      <c r="H222" s="12">
        <f t="shared" si="29"/>
        <v>314.2</v>
      </c>
      <c r="I222" s="12">
        <f t="shared" si="29"/>
        <v>0</v>
      </c>
      <c r="J222" s="12">
        <f t="shared" si="29"/>
        <v>1254.33286</v>
      </c>
      <c r="K222" t="s">
        <v>17</v>
      </c>
    </row>
    <row r="223" spans="1:11" ht="25.5">
      <c r="A223" s="42"/>
      <c r="B223" s="32"/>
      <c r="C223" s="35"/>
      <c r="D223" s="6" t="s">
        <v>21</v>
      </c>
      <c r="E223" s="12">
        <f t="shared" ref="E223:J223" si="30">E238+E243</f>
        <v>0</v>
      </c>
      <c r="F223" s="12">
        <f t="shared" si="30"/>
        <v>0</v>
      </c>
      <c r="G223" s="12">
        <f t="shared" si="30"/>
        <v>0</v>
      </c>
      <c r="H223" s="12">
        <f t="shared" si="30"/>
        <v>0</v>
      </c>
      <c r="I223" s="12">
        <f t="shared" si="30"/>
        <v>0</v>
      </c>
      <c r="J223" s="12">
        <f t="shared" si="30"/>
        <v>0</v>
      </c>
      <c r="K223" t="s">
        <v>17</v>
      </c>
    </row>
    <row r="224" spans="1:11" ht="12" customHeight="1">
      <c r="A224" s="42"/>
      <c r="B224" s="36" t="s">
        <v>22</v>
      </c>
      <c r="C224" s="30"/>
      <c r="D224" s="13" t="s">
        <v>16</v>
      </c>
      <c r="E224" s="12"/>
      <c r="F224" s="12"/>
      <c r="G224" s="12"/>
      <c r="H224" s="12"/>
      <c r="I224" s="12"/>
      <c r="J224" s="12"/>
      <c r="K224" s="15" t="s">
        <v>17</v>
      </c>
    </row>
    <row r="225" spans="1:11" ht="10.5" customHeight="1">
      <c r="A225" s="42"/>
      <c r="B225" s="37"/>
      <c r="C225" s="31"/>
      <c r="D225" s="13" t="s">
        <v>18</v>
      </c>
      <c r="E225" s="12"/>
      <c r="F225" s="12"/>
      <c r="G225" s="12"/>
      <c r="H225" s="12"/>
      <c r="I225" s="12"/>
      <c r="J225" s="12"/>
    </row>
    <row r="226" spans="1:11" ht="14.25" customHeight="1">
      <c r="A226" s="42"/>
      <c r="B226" s="37"/>
      <c r="C226" s="31"/>
      <c r="D226" s="13" t="s">
        <v>19</v>
      </c>
      <c r="E226" s="12"/>
      <c r="F226" s="12"/>
      <c r="G226" s="12"/>
      <c r="H226" s="12"/>
      <c r="I226" s="12"/>
      <c r="J226" s="12"/>
    </row>
    <row r="227" spans="1:11" ht="11.25" customHeight="1">
      <c r="A227" s="42"/>
      <c r="B227" s="37"/>
      <c r="C227" s="31"/>
      <c r="D227" s="13" t="s">
        <v>20</v>
      </c>
      <c r="E227" s="12"/>
      <c r="F227" s="12"/>
      <c r="G227" s="12"/>
      <c r="H227" s="12"/>
      <c r="I227" s="12"/>
      <c r="J227" s="12"/>
    </row>
    <row r="228" spans="1:11" ht="14.25" customHeight="1">
      <c r="A228" s="42"/>
      <c r="B228" s="38"/>
      <c r="C228" s="32"/>
      <c r="D228" s="13" t="s">
        <v>21</v>
      </c>
      <c r="E228" s="12"/>
      <c r="F228" s="12"/>
      <c r="G228" s="12"/>
      <c r="H228" s="12"/>
      <c r="I228" s="12"/>
      <c r="J228" s="12"/>
    </row>
    <row r="229" spans="1:11" ht="20.25">
      <c r="A229" s="42"/>
      <c r="B229" s="27" t="s">
        <v>55</v>
      </c>
      <c r="C229" s="30" t="s">
        <v>56</v>
      </c>
      <c r="D229" s="13" t="s">
        <v>16</v>
      </c>
      <c r="E229" s="12">
        <f>E230+E231+E232+E233</f>
        <v>5376.9935300000006</v>
      </c>
      <c r="F229" s="12">
        <f>F230+F231+F232</f>
        <v>5376.9925400000002</v>
      </c>
      <c r="G229" s="12">
        <f>G230+G231+G232+G233</f>
        <v>0</v>
      </c>
      <c r="H229" s="12">
        <f>H230+H231+H232+H233</f>
        <v>0</v>
      </c>
      <c r="I229" s="12">
        <f>I230+I231+I232+I233</f>
        <v>0</v>
      </c>
      <c r="J229" s="12">
        <f>J230+J231+J232+J233</f>
        <v>5376.9935300000006</v>
      </c>
      <c r="K229" s="16" t="s">
        <v>17</v>
      </c>
    </row>
    <row r="230" spans="1:11" ht="20.25">
      <c r="A230" s="42"/>
      <c r="B230" s="28"/>
      <c r="C230" s="31"/>
      <c r="D230" s="13" t="s">
        <v>18</v>
      </c>
      <c r="E230" s="12">
        <f>2755.6</f>
        <v>2755.6</v>
      </c>
      <c r="F230" s="12">
        <f>2755.6</f>
        <v>2755.6</v>
      </c>
      <c r="G230" s="12">
        <v>0</v>
      </c>
      <c r="H230" s="12">
        <v>0</v>
      </c>
      <c r="I230" s="12">
        <v>0</v>
      </c>
      <c r="J230" s="12">
        <f>I230+H230+G230+E230</f>
        <v>2755.6</v>
      </c>
    </row>
    <row r="231" spans="1:11" ht="20.25">
      <c r="A231" s="42"/>
      <c r="B231" s="28"/>
      <c r="C231" s="31"/>
      <c r="D231" s="13" t="s">
        <v>19</v>
      </c>
      <c r="E231" s="12">
        <f>2235</f>
        <v>2235</v>
      </c>
      <c r="F231" s="12">
        <f>2234.99911</f>
        <v>2234.9991100000002</v>
      </c>
      <c r="G231" s="12">
        <v>0</v>
      </c>
      <c r="H231" s="12">
        <v>0</v>
      </c>
      <c r="I231" s="12">
        <v>0</v>
      </c>
      <c r="J231" s="12">
        <f>I231+H231+G231+E231</f>
        <v>2235</v>
      </c>
    </row>
    <row r="232" spans="1:11" ht="20.25">
      <c r="A232" s="42"/>
      <c r="B232" s="28"/>
      <c r="C232" s="31"/>
      <c r="D232" s="13" t="s">
        <v>20</v>
      </c>
      <c r="E232" s="12">
        <f>145.032+241.36153</f>
        <v>386.39353</v>
      </c>
      <c r="F232" s="12">
        <f>145.032+241.36143</f>
        <v>386.39343000000002</v>
      </c>
      <c r="G232" s="12">
        <v>0</v>
      </c>
      <c r="H232" s="12">
        <v>0</v>
      </c>
      <c r="I232" s="12">
        <v>0</v>
      </c>
      <c r="J232" s="12">
        <f>I232+H232+G232+E232</f>
        <v>386.39353</v>
      </c>
    </row>
    <row r="233" spans="1:11" ht="22.5">
      <c r="A233" s="42"/>
      <c r="B233" s="29"/>
      <c r="C233" s="32"/>
      <c r="D233" s="13" t="s">
        <v>21</v>
      </c>
      <c r="E233" s="12">
        <v>0</v>
      </c>
      <c r="F233" s="12">
        <v>0</v>
      </c>
      <c r="G233" s="12">
        <v>0</v>
      </c>
      <c r="H233" s="12">
        <v>0</v>
      </c>
      <c r="I233" s="12">
        <v>0</v>
      </c>
      <c r="J233" s="12">
        <f>I233+H233+G233+E233</f>
        <v>0</v>
      </c>
    </row>
    <row r="234" spans="1:11" ht="20.25">
      <c r="A234" s="42"/>
      <c r="B234" s="27" t="s">
        <v>57</v>
      </c>
      <c r="C234" s="30" t="s">
        <v>58</v>
      </c>
      <c r="D234" s="13" t="s">
        <v>16</v>
      </c>
      <c r="E234" s="12">
        <f t="shared" ref="E234:J234" si="31">E235+E236+E237+E238</f>
        <v>54.31306</v>
      </c>
      <c r="F234" s="12">
        <f t="shared" si="31"/>
        <v>54.31306</v>
      </c>
      <c r="G234" s="12">
        <f t="shared" si="31"/>
        <v>0</v>
      </c>
      <c r="H234" s="12">
        <f t="shared" si="31"/>
        <v>0</v>
      </c>
      <c r="I234" s="12">
        <f t="shared" si="31"/>
        <v>0</v>
      </c>
      <c r="J234" s="12">
        <f t="shared" si="31"/>
        <v>54.31306</v>
      </c>
    </row>
    <row r="235" spans="1:11" ht="20.25">
      <c r="A235" s="42"/>
      <c r="B235" s="28"/>
      <c r="C235" s="31"/>
      <c r="D235" s="13" t="s">
        <v>18</v>
      </c>
      <c r="E235" s="12">
        <v>0</v>
      </c>
      <c r="F235" s="12">
        <v>0</v>
      </c>
      <c r="G235" s="12">
        <v>0</v>
      </c>
      <c r="H235" s="12">
        <v>0</v>
      </c>
      <c r="I235" s="12">
        <v>0</v>
      </c>
      <c r="J235" s="12">
        <f>I235+H235+G235+E235</f>
        <v>0</v>
      </c>
    </row>
    <row r="236" spans="1:11" ht="20.25">
      <c r="A236" s="42"/>
      <c r="B236" s="28"/>
      <c r="C236" s="31"/>
      <c r="D236" s="13" t="s">
        <v>19</v>
      </c>
      <c r="E236" s="12">
        <v>0</v>
      </c>
      <c r="F236" s="12">
        <v>0</v>
      </c>
      <c r="G236" s="12">
        <v>0</v>
      </c>
      <c r="H236" s="12">
        <v>0</v>
      </c>
      <c r="I236" s="12">
        <v>0</v>
      </c>
      <c r="J236" s="12">
        <f>I236+H236+G236+E236</f>
        <v>0</v>
      </c>
    </row>
    <row r="237" spans="1:11" ht="20.25">
      <c r="A237" s="42"/>
      <c r="B237" s="28"/>
      <c r="C237" s="31"/>
      <c r="D237" s="13" t="s">
        <v>20</v>
      </c>
      <c r="E237" s="12">
        <v>54.31306</v>
      </c>
      <c r="F237" s="12">
        <v>54.31306</v>
      </c>
      <c r="G237" s="12">
        <v>0</v>
      </c>
      <c r="H237" s="12">
        <v>0</v>
      </c>
      <c r="I237" s="12">
        <v>0</v>
      </c>
      <c r="J237" s="12">
        <f>I237+H237+G237+E237</f>
        <v>54.31306</v>
      </c>
    </row>
    <row r="238" spans="1:11" ht="22.5">
      <c r="A238" s="42"/>
      <c r="B238" s="29"/>
      <c r="C238" s="32"/>
      <c r="D238" s="13" t="s">
        <v>21</v>
      </c>
      <c r="E238" s="12">
        <v>0</v>
      </c>
      <c r="F238" s="12">
        <v>0</v>
      </c>
      <c r="G238" s="12">
        <v>0</v>
      </c>
      <c r="H238" s="12">
        <v>0</v>
      </c>
      <c r="I238" s="12">
        <v>0</v>
      </c>
      <c r="J238" s="12">
        <f>I238+H238+G238+E238</f>
        <v>0</v>
      </c>
    </row>
    <row r="239" spans="1:11" ht="20.25">
      <c r="A239" s="42"/>
      <c r="B239" s="27" t="s">
        <v>59</v>
      </c>
      <c r="C239" s="30" t="s">
        <v>60</v>
      </c>
      <c r="D239" s="13" t="s">
        <v>16</v>
      </c>
      <c r="E239" s="12">
        <f t="shared" ref="E239:J239" si="32">E241+E242</f>
        <v>463.83933000000002</v>
      </c>
      <c r="F239" s="12">
        <f t="shared" si="32"/>
        <v>161.83932999999999</v>
      </c>
      <c r="G239" s="12">
        <f t="shared" si="32"/>
        <v>89.9</v>
      </c>
      <c r="H239" s="12">
        <f t="shared" si="32"/>
        <v>314.2</v>
      </c>
      <c r="I239" s="12">
        <f t="shared" si="32"/>
        <v>0</v>
      </c>
      <c r="J239" s="12">
        <f t="shared" si="32"/>
        <v>867.93933000000004</v>
      </c>
    </row>
    <row r="240" spans="1:11" ht="20.25">
      <c r="A240" s="42"/>
      <c r="B240" s="28"/>
      <c r="C240" s="31"/>
      <c r="D240" s="13" t="s">
        <v>18</v>
      </c>
      <c r="E240" s="12">
        <v>0</v>
      </c>
      <c r="F240" s="12"/>
      <c r="G240" s="12"/>
      <c r="H240" s="12"/>
      <c r="I240" s="12"/>
      <c r="J240" s="12"/>
    </row>
    <row r="241" spans="1:11" ht="20.25">
      <c r="A241" s="42"/>
      <c r="B241" s="28"/>
      <c r="C241" s="31"/>
      <c r="D241" s="13" t="s">
        <v>19</v>
      </c>
      <c r="E241" s="12">
        <v>0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</row>
    <row r="242" spans="1:11" ht="20.25">
      <c r="A242" s="42"/>
      <c r="B242" s="28"/>
      <c r="C242" s="31"/>
      <c r="D242" s="13" t="s">
        <v>20</v>
      </c>
      <c r="E242" s="12">
        <v>463.83933000000002</v>
      </c>
      <c r="F242" s="12">
        <v>161.83932999999999</v>
      </c>
      <c r="G242" s="12">
        <v>89.9</v>
      </c>
      <c r="H242" s="12">
        <v>314.2</v>
      </c>
      <c r="I242" s="12">
        <v>0</v>
      </c>
      <c r="J242" s="12">
        <f>I242+H242+G242+E242</f>
        <v>867.93933000000004</v>
      </c>
    </row>
    <row r="243" spans="1:11" ht="22.5">
      <c r="A243" s="42"/>
      <c r="B243" s="29"/>
      <c r="C243" s="32"/>
      <c r="D243" s="13" t="s">
        <v>21</v>
      </c>
      <c r="E243" s="12"/>
      <c r="F243" s="12"/>
      <c r="G243" s="12"/>
      <c r="H243" s="12"/>
      <c r="I243" s="12"/>
      <c r="J243" s="12"/>
    </row>
    <row r="244" spans="1:11" ht="20.25">
      <c r="A244" s="42"/>
      <c r="B244" s="27" t="s">
        <v>61</v>
      </c>
      <c r="C244" s="30" t="s">
        <v>62</v>
      </c>
      <c r="D244" s="13" t="s">
        <v>16</v>
      </c>
      <c r="E244" s="12">
        <f t="shared" ref="E244:J244" si="33">E246+E247</f>
        <v>10290.699999999999</v>
      </c>
      <c r="F244" s="12">
        <f t="shared" si="33"/>
        <v>10290.6996</v>
      </c>
      <c r="G244" s="12">
        <f t="shared" si="33"/>
        <v>10093.800000000001</v>
      </c>
      <c r="H244" s="12">
        <f t="shared" si="33"/>
        <v>0</v>
      </c>
      <c r="I244" s="12">
        <f t="shared" si="33"/>
        <v>0</v>
      </c>
      <c r="J244" s="12">
        <f t="shared" si="33"/>
        <v>20384.5</v>
      </c>
    </row>
    <row r="245" spans="1:11" ht="20.25">
      <c r="A245" s="42"/>
      <c r="B245" s="28"/>
      <c r="C245" s="31"/>
      <c r="D245" s="13" t="s">
        <v>18</v>
      </c>
      <c r="E245" s="12"/>
      <c r="F245" s="12"/>
      <c r="G245" s="12"/>
      <c r="H245" s="12"/>
      <c r="I245" s="12"/>
      <c r="J245" s="12"/>
    </row>
    <row r="246" spans="1:11" ht="20.25">
      <c r="A246" s="42"/>
      <c r="B246" s="28"/>
      <c r="C246" s="31"/>
      <c r="D246" s="13" t="s">
        <v>19</v>
      </c>
      <c r="E246" s="12">
        <v>10280.4</v>
      </c>
      <c r="F246" s="12">
        <v>10280.399600000001</v>
      </c>
      <c r="G246" s="12">
        <f>10083.7</f>
        <v>10083.700000000001</v>
      </c>
      <c r="H246" s="12">
        <v>0</v>
      </c>
      <c r="I246" s="12">
        <v>0</v>
      </c>
      <c r="J246" s="12">
        <f>I246+H246+G246+E246</f>
        <v>20364.099999999999</v>
      </c>
    </row>
    <row r="247" spans="1:11" ht="20.25">
      <c r="A247" s="42"/>
      <c r="B247" s="28"/>
      <c r="C247" s="31"/>
      <c r="D247" s="13" t="s">
        <v>20</v>
      </c>
      <c r="E247" s="12">
        <v>10.3</v>
      </c>
      <c r="F247" s="12">
        <v>10.3</v>
      </c>
      <c r="G247" s="12">
        <v>10.1</v>
      </c>
      <c r="H247" s="12">
        <v>0</v>
      </c>
      <c r="I247" s="12">
        <v>0</v>
      </c>
      <c r="J247" s="12">
        <f>I247+H247+G247+E247</f>
        <v>20.399999999999999</v>
      </c>
    </row>
    <row r="248" spans="1:11" ht="22.5">
      <c r="A248" s="42"/>
      <c r="B248" s="29"/>
      <c r="C248" s="32"/>
      <c r="D248" s="13" t="s">
        <v>21</v>
      </c>
      <c r="E248" s="12"/>
      <c r="F248" s="12"/>
      <c r="G248" s="12"/>
      <c r="H248" s="12"/>
      <c r="I248" s="12"/>
      <c r="J248" s="12"/>
    </row>
    <row r="249" spans="1:11" ht="20.25">
      <c r="A249" s="42"/>
      <c r="B249" s="27" t="s">
        <v>74</v>
      </c>
      <c r="C249" s="30" t="s">
        <v>63</v>
      </c>
      <c r="D249" s="13" t="s">
        <v>16</v>
      </c>
      <c r="E249" s="12">
        <f t="shared" ref="E249:J249" si="34">E251+E252</f>
        <v>0</v>
      </c>
      <c r="F249" s="12">
        <f t="shared" si="34"/>
        <v>0</v>
      </c>
      <c r="G249" s="12">
        <f t="shared" si="34"/>
        <v>0</v>
      </c>
      <c r="H249" s="12">
        <f t="shared" si="34"/>
        <v>0</v>
      </c>
      <c r="I249" s="12">
        <f t="shared" si="34"/>
        <v>0</v>
      </c>
      <c r="J249" s="12">
        <f t="shared" si="34"/>
        <v>0</v>
      </c>
    </row>
    <row r="250" spans="1:11" ht="20.25">
      <c r="A250" s="42"/>
      <c r="B250" s="28"/>
      <c r="C250" s="31"/>
      <c r="D250" s="13" t="s">
        <v>18</v>
      </c>
      <c r="E250" s="12"/>
      <c r="F250" s="12"/>
      <c r="G250" s="12"/>
      <c r="H250" s="12"/>
      <c r="I250" s="12"/>
      <c r="J250" s="12"/>
    </row>
    <row r="251" spans="1:11" ht="20.25">
      <c r="A251" s="42"/>
      <c r="B251" s="28"/>
      <c r="C251" s="31"/>
      <c r="D251" s="13" t="s">
        <v>19</v>
      </c>
      <c r="E251" s="12"/>
      <c r="F251" s="12">
        <v>0</v>
      </c>
      <c r="G251" s="12">
        <v>0</v>
      </c>
      <c r="H251" s="12">
        <v>0</v>
      </c>
      <c r="I251" s="12">
        <v>0</v>
      </c>
      <c r="J251" s="12">
        <v>0</v>
      </c>
    </row>
    <row r="252" spans="1:11" ht="20.25">
      <c r="A252" s="42"/>
      <c r="B252" s="28"/>
      <c r="C252" s="31"/>
      <c r="D252" s="13" t="s">
        <v>20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f>I252+H252+G252+E252</f>
        <v>0</v>
      </c>
    </row>
    <row r="253" spans="1:11" ht="22.5">
      <c r="A253" s="43"/>
      <c r="B253" s="29"/>
      <c r="C253" s="32"/>
      <c r="D253" s="13" t="s">
        <v>21</v>
      </c>
      <c r="E253" s="12"/>
      <c r="F253" s="12"/>
      <c r="G253" s="12"/>
      <c r="H253" s="12"/>
      <c r="I253" s="12"/>
      <c r="J253" s="12"/>
    </row>
    <row r="254" spans="1:11" ht="20.25">
      <c r="A254" s="41">
        <v>23</v>
      </c>
      <c r="B254" s="30" t="s">
        <v>14</v>
      </c>
      <c r="C254" s="33" t="s">
        <v>64</v>
      </c>
      <c r="D254" s="6" t="s">
        <v>16</v>
      </c>
      <c r="E254" s="12">
        <f t="shared" ref="E254:J257" si="35">E264</f>
        <v>0</v>
      </c>
      <c r="F254" s="12">
        <f t="shared" si="35"/>
        <v>0</v>
      </c>
      <c r="G254" s="12">
        <f t="shared" si="35"/>
        <v>0</v>
      </c>
      <c r="H254" s="12">
        <f t="shared" si="35"/>
        <v>0</v>
      </c>
      <c r="I254" s="12">
        <f t="shared" si="35"/>
        <v>0</v>
      </c>
      <c r="J254" s="12">
        <f t="shared" si="35"/>
        <v>0</v>
      </c>
      <c r="K254" t="s">
        <v>17</v>
      </c>
    </row>
    <row r="255" spans="1:11" ht="25.5">
      <c r="A255" s="42"/>
      <c r="B255" s="31"/>
      <c r="C255" s="34"/>
      <c r="D255" s="6" t="s">
        <v>18</v>
      </c>
      <c r="E255" s="12">
        <f t="shared" si="35"/>
        <v>0</v>
      </c>
      <c r="F255" s="12">
        <f t="shared" si="35"/>
        <v>0</v>
      </c>
      <c r="G255" s="12">
        <f t="shared" si="35"/>
        <v>0</v>
      </c>
      <c r="H255" s="12">
        <f t="shared" si="35"/>
        <v>0</v>
      </c>
      <c r="I255" s="12">
        <f t="shared" si="35"/>
        <v>0</v>
      </c>
      <c r="J255" s="12">
        <f t="shared" si="35"/>
        <v>0</v>
      </c>
      <c r="K255" t="s">
        <v>17</v>
      </c>
    </row>
    <row r="256" spans="1:11" ht="20.25">
      <c r="A256" s="42"/>
      <c r="B256" s="31"/>
      <c r="C256" s="34"/>
      <c r="D256" s="6" t="s">
        <v>19</v>
      </c>
      <c r="E256" s="12">
        <f t="shared" si="35"/>
        <v>0</v>
      </c>
      <c r="F256" s="12">
        <f t="shared" si="35"/>
        <v>0</v>
      </c>
      <c r="G256" s="12">
        <f t="shared" si="35"/>
        <v>0</v>
      </c>
      <c r="H256" s="12">
        <f t="shared" si="35"/>
        <v>0</v>
      </c>
      <c r="I256" s="12">
        <f t="shared" si="35"/>
        <v>0</v>
      </c>
      <c r="J256" s="12">
        <f t="shared" si="35"/>
        <v>0</v>
      </c>
      <c r="K256" t="s">
        <v>17</v>
      </c>
    </row>
    <row r="257" spans="1:11" ht="20.25">
      <c r="A257" s="42"/>
      <c r="B257" s="31"/>
      <c r="C257" s="34"/>
      <c r="D257" s="6" t="s">
        <v>20</v>
      </c>
      <c r="E257" s="12">
        <f t="shared" si="35"/>
        <v>0</v>
      </c>
      <c r="F257" s="12">
        <f t="shared" si="35"/>
        <v>0</v>
      </c>
      <c r="G257" s="12">
        <f t="shared" si="35"/>
        <v>0</v>
      </c>
      <c r="H257" s="12">
        <f t="shared" si="35"/>
        <v>0</v>
      </c>
      <c r="I257" s="12">
        <f t="shared" si="35"/>
        <v>0</v>
      </c>
      <c r="J257" s="12">
        <f t="shared" si="35"/>
        <v>0</v>
      </c>
      <c r="K257" t="s">
        <v>17</v>
      </c>
    </row>
    <row r="258" spans="1:11" ht="25.5">
      <c r="A258" s="42"/>
      <c r="B258" s="32"/>
      <c r="C258" s="35"/>
      <c r="D258" s="6" t="s">
        <v>21</v>
      </c>
      <c r="E258" s="12"/>
      <c r="F258" s="12"/>
      <c r="G258" s="12"/>
      <c r="H258" s="12"/>
      <c r="I258" s="12"/>
      <c r="J258" s="12"/>
      <c r="K258" t="s">
        <v>17</v>
      </c>
    </row>
    <row r="259" spans="1:11" ht="12" customHeight="1">
      <c r="A259" s="42"/>
      <c r="B259" s="36" t="s">
        <v>22</v>
      </c>
      <c r="C259" s="30"/>
      <c r="D259" s="13" t="s">
        <v>16</v>
      </c>
      <c r="E259" s="12"/>
      <c r="F259" s="12"/>
      <c r="G259" s="12"/>
      <c r="H259" s="12"/>
      <c r="I259" s="12"/>
      <c r="J259" s="12"/>
      <c r="K259" s="15" t="s">
        <v>17</v>
      </c>
    </row>
    <row r="260" spans="1:11" ht="10.5" customHeight="1">
      <c r="A260" s="42"/>
      <c r="B260" s="37"/>
      <c r="C260" s="31"/>
      <c r="D260" s="13" t="s">
        <v>18</v>
      </c>
      <c r="E260" s="12"/>
      <c r="F260" s="12"/>
      <c r="G260" s="12"/>
      <c r="H260" s="12"/>
      <c r="I260" s="12"/>
      <c r="J260" s="12"/>
    </row>
    <row r="261" spans="1:11" ht="14.25" customHeight="1">
      <c r="A261" s="42"/>
      <c r="B261" s="37"/>
      <c r="C261" s="31"/>
      <c r="D261" s="13" t="s">
        <v>19</v>
      </c>
      <c r="E261" s="12"/>
      <c r="F261" s="12"/>
      <c r="G261" s="12"/>
      <c r="H261" s="12"/>
      <c r="I261" s="12"/>
      <c r="J261" s="12"/>
    </row>
    <row r="262" spans="1:11" ht="11.25" customHeight="1">
      <c r="A262" s="42"/>
      <c r="B262" s="37"/>
      <c r="C262" s="31"/>
      <c r="D262" s="13" t="s">
        <v>20</v>
      </c>
      <c r="E262" s="12"/>
      <c r="F262" s="12"/>
      <c r="G262" s="12"/>
      <c r="H262" s="12"/>
      <c r="I262" s="12"/>
      <c r="J262" s="12"/>
    </row>
    <row r="263" spans="1:11" ht="14.25" customHeight="1">
      <c r="A263" s="42"/>
      <c r="B263" s="38"/>
      <c r="C263" s="32"/>
      <c r="D263" s="13" t="s">
        <v>21</v>
      </c>
      <c r="E263" s="12"/>
      <c r="F263" s="12"/>
      <c r="G263" s="12"/>
      <c r="H263" s="12"/>
      <c r="I263" s="12"/>
      <c r="J263" s="12"/>
    </row>
    <row r="264" spans="1:11" ht="20.25">
      <c r="A264" s="42"/>
      <c r="B264" s="27" t="s">
        <v>57</v>
      </c>
      <c r="C264" s="30" t="s">
        <v>65</v>
      </c>
      <c r="D264" s="13" t="s">
        <v>16</v>
      </c>
      <c r="E264" s="12">
        <f>E266+E267</f>
        <v>0</v>
      </c>
      <c r="F264" s="12">
        <f>F265+F266+F267</f>
        <v>0</v>
      </c>
      <c r="G264" s="12">
        <f>G266+G267</f>
        <v>0</v>
      </c>
      <c r="H264" s="12">
        <f>H266+H267</f>
        <v>0</v>
      </c>
      <c r="I264" s="12">
        <f>I266+I267</f>
        <v>0</v>
      </c>
      <c r="J264" s="12">
        <f>J266+J267</f>
        <v>0</v>
      </c>
    </row>
    <row r="265" spans="1:11" ht="20.25">
      <c r="A265" s="42"/>
      <c r="B265" s="28"/>
      <c r="C265" s="31"/>
      <c r="D265" s="13" t="s">
        <v>18</v>
      </c>
      <c r="E265" s="12">
        <v>0</v>
      </c>
      <c r="F265" s="12">
        <v>0</v>
      </c>
      <c r="G265" s="12">
        <v>0</v>
      </c>
      <c r="H265" s="12">
        <v>0</v>
      </c>
      <c r="I265" s="12">
        <v>0</v>
      </c>
      <c r="J265" s="12">
        <f>I265+H265+G265+E265</f>
        <v>0</v>
      </c>
    </row>
    <row r="266" spans="1:11" ht="20.25">
      <c r="A266" s="42"/>
      <c r="B266" s="28"/>
      <c r="C266" s="31"/>
      <c r="D266" s="13" t="s">
        <v>19</v>
      </c>
      <c r="E266" s="12">
        <v>0</v>
      </c>
      <c r="F266" s="12">
        <v>0</v>
      </c>
      <c r="G266" s="12">
        <v>0</v>
      </c>
      <c r="H266" s="12">
        <v>0</v>
      </c>
      <c r="I266" s="12">
        <v>0</v>
      </c>
      <c r="J266" s="12">
        <f>I266+H266+G266+E266</f>
        <v>0</v>
      </c>
    </row>
    <row r="267" spans="1:11" ht="20.25">
      <c r="A267" s="42"/>
      <c r="B267" s="28"/>
      <c r="C267" s="31"/>
      <c r="D267" s="13" t="s">
        <v>20</v>
      </c>
      <c r="E267" s="12">
        <v>0</v>
      </c>
      <c r="F267" s="12">
        <v>0</v>
      </c>
      <c r="G267" s="12">
        <v>0</v>
      </c>
      <c r="H267" s="12">
        <v>0</v>
      </c>
      <c r="I267" s="12">
        <v>0</v>
      </c>
      <c r="J267" s="12">
        <f>I267+H267+G267+E267</f>
        <v>0</v>
      </c>
    </row>
    <row r="268" spans="1:11" ht="22.5">
      <c r="A268" s="43"/>
      <c r="B268" s="29"/>
      <c r="C268" s="32"/>
      <c r="D268" s="13" t="s">
        <v>21</v>
      </c>
      <c r="E268" s="12"/>
      <c r="F268" s="12"/>
      <c r="G268" s="12"/>
      <c r="H268" s="12"/>
      <c r="I268" s="12"/>
      <c r="J268" s="12"/>
    </row>
    <row r="269" spans="1:11" ht="20.25">
      <c r="A269" s="45">
        <v>24</v>
      </c>
      <c r="B269" s="30" t="s">
        <v>14</v>
      </c>
      <c r="C269" s="33" t="s">
        <v>66</v>
      </c>
      <c r="D269" s="17" t="s">
        <v>16</v>
      </c>
      <c r="E269" s="8">
        <f>E271+E272</f>
        <v>1376.6023700000001</v>
      </c>
      <c r="F269" s="9">
        <f>F270+F271+F272</f>
        <v>841.95888000000002</v>
      </c>
      <c r="G269" s="18">
        <f>G271+G272</f>
        <v>836.3</v>
      </c>
      <c r="H269" s="9">
        <f>H271+H272</f>
        <v>475.6</v>
      </c>
      <c r="I269" s="9">
        <f>I271+I272</f>
        <v>270</v>
      </c>
      <c r="J269" s="9">
        <f>J271+J272</f>
        <v>2958.5023700000002</v>
      </c>
    </row>
    <row r="270" spans="1:11" ht="25.5">
      <c r="A270" s="42"/>
      <c r="B270" s="31"/>
      <c r="C270" s="34"/>
      <c r="D270" s="6" t="s">
        <v>18</v>
      </c>
      <c r="E270" s="12">
        <f t="shared" ref="E270:J272" si="36">E280</f>
        <v>0</v>
      </c>
      <c r="F270" s="12">
        <f t="shared" si="36"/>
        <v>0</v>
      </c>
      <c r="G270" s="12">
        <f t="shared" si="36"/>
        <v>0</v>
      </c>
      <c r="H270" s="12">
        <f t="shared" si="36"/>
        <v>0</v>
      </c>
      <c r="I270" s="12">
        <f t="shared" si="36"/>
        <v>0</v>
      </c>
      <c r="J270" s="12">
        <f t="shared" si="36"/>
        <v>0</v>
      </c>
    </row>
    <row r="271" spans="1:11" s="19" customFormat="1" ht="20.25">
      <c r="A271" s="42"/>
      <c r="B271" s="31"/>
      <c r="C271" s="34"/>
      <c r="D271" s="6" t="s">
        <v>19</v>
      </c>
      <c r="E271" s="12">
        <f t="shared" si="36"/>
        <v>0</v>
      </c>
      <c r="F271" s="12">
        <f t="shared" si="36"/>
        <v>0</v>
      </c>
      <c r="G271" s="12">
        <f t="shared" si="36"/>
        <v>0</v>
      </c>
      <c r="H271" s="12">
        <f t="shared" si="36"/>
        <v>0</v>
      </c>
      <c r="I271" s="12">
        <f t="shared" si="36"/>
        <v>0</v>
      </c>
      <c r="J271" s="12">
        <f t="shared" si="36"/>
        <v>0</v>
      </c>
    </row>
    <row r="272" spans="1:11" s="19" customFormat="1" ht="20.25">
      <c r="A272" s="42"/>
      <c r="B272" s="31"/>
      <c r="C272" s="34"/>
      <c r="D272" s="6" t="s">
        <v>20</v>
      </c>
      <c r="E272" s="11">
        <f t="shared" si="36"/>
        <v>1376.6023700000001</v>
      </c>
      <c r="F272" s="11">
        <f t="shared" si="36"/>
        <v>841.95888000000002</v>
      </c>
      <c r="G272" s="20">
        <f t="shared" si="36"/>
        <v>836.3</v>
      </c>
      <c r="H272" s="20">
        <f t="shared" si="36"/>
        <v>475.6</v>
      </c>
      <c r="I272" s="20">
        <f t="shared" si="36"/>
        <v>270</v>
      </c>
      <c r="J272" s="20">
        <f t="shared" si="36"/>
        <v>2958.5023700000002</v>
      </c>
    </row>
    <row r="273" spans="1:11" s="19" customFormat="1" ht="25.5">
      <c r="A273" s="42"/>
      <c r="B273" s="32"/>
      <c r="C273" s="35"/>
      <c r="D273" s="6" t="s">
        <v>21</v>
      </c>
      <c r="E273" s="12"/>
      <c r="F273" s="12"/>
      <c r="G273" s="12"/>
      <c r="H273" s="12"/>
      <c r="I273" s="12"/>
      <c r="J273" s="12"/>
    </row>
    <row r="274" spans="1:11" s="19" customFormat="1" ht="14.25" customHeight="1">
      <c r="A274" s="42"/>
      <c r="B274" s="36" t="s">
        <v>22</v>
      </c>
      <c r="C274" s="30"/>
      <c r="D274" s="13" t="s">
        <v>16</v>
      </c>
      <c r="E274" s="12"/>
      <c r="F274" s="12"/>
      <c r="G274" s="12"/>
      <c r="H274" s="12"/>
      <c r="I274" s="12"/>
      <c r="J274" s="12"/>
    </row>
    <row r="275" spans="1:11" s="19" customFormat="1" ht="13.5" customHeight="1">
      <c r="A275" s="42"/>
      <c r="B275" s="37"/>
      <c r="C275" s="31"/>
      <c r="D275" s="13" t="s">
        <v>18</v>
      </c>
      <c r="E275" s="12"/>
      <c r="F275" s="12"/>
      <c r="G275" s="12"/>
      <c r="H275" s="12"/>
      <c r="I275" s="12"/>
      <c r="J275" s="12"/>
    </row>
    <row r="276" spans="1:11" s="19" customFormat="1" ht="12" customHeight="1">
      <c r="A276" s="42"/>
      <c r="B276" s="37"/>
      <c r="C276" s="31"/>
      <c r="D276" s="13" t="s">
        <v>19</v>
      </c>
      <c r="E276" s="12"/>
      <c r="F276" s="12"/>
      <c r="G276" s="12"/>
      <c r="H276" s="12"/>
      <c r="I276" s="12"/>
      <c r="J276" s="12"/>
    </row>
    <row r="277" spans="1:11" ht="12" customHeight="1">
      <c r="A277" s="42"/>
      <c r="B277" s="37"/>
      <c r="C277" s="31"/>
      <c r="D277" s="13" t="s">
        <v>20</v>
      </c>
      <c r="E277" s="12"/>
      <c r="F277" s="12"/>
      <c r="G277" s="12"/>
      <c r="H277" s="12"/>
      <c r="I277" s="12"/>
      <c r="J277" s="12"/>
    </row>
    <row r="278" spans="1:11" ht="13.5" customHeight="1">
      <c r="A278" s="42"/>
      <c r="B278" s="38"/>
      <c r="C278" s="32"/>
      <c r="D278" s="13" t="s">
        <v>21</v>
      </c>
      <c r="E278" s="12"/>
      <c r="F278" s="12"/>
      <c r="G278" s="12"/>
      <c r="H278" s="12"/>
      <c r="I278" s="12"/>
      <c r="J278" s="12"/>
    </row>
    <row r="279" spans="1:11" ht="19.5" customHeight="1">
      <c r="A279" s="42"/>
      <c r="B279" s="27" t="s">
        <v>57</v>
      </c>
      <c r="C279" s="30" t="s">
        <v>67</v>
      </c>
      <c r="D279" s="13" t="s">
        <v>16</v>
      </c>
      <c r="E279" s="12">
        <f>E281+E282</f>
        <v>1376.6023700000001</v>
      </c>
      <c r="F279" s="12">
        <f>F280+F281+F282</f>
        <v>841.95888000000002</v>
      </c>
      <c r="G279" s="21">
        <f>G281+G282</f>
        <v>836.3</v>
      </c>
      <c r="H279" s="12">
        <f>H281+H282</f>
        <v>475.6</v>
      </c>
      <c r="I279" s="12">
        <f>I281+I282</f>
        <v>270</v>
      </c>
      <c r="J279" s="12">
        <f>J281+J282</f>
        <v>2958.5023700000002</v>
      </c>
    </row>
    <row r="280" spans="1:11" ht="20.25">
      <c r="A280" s="42"/>
      <c r="B280" s="28"/>
      <c r="C280" s="31"/>
      <c r="D280" s="13" t="s">
        <v>18</v>
      </c>
      <c r="E280" s="12">
        <v>0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</row>
    <row r="281" spans="1:11" ht="20.25">
      <c r="A281" s="42"/>
      <c r="B281" s="28"/>
      <c r="C281" s="31"/>
      <c r="D281" s="13" t="s">
        <v>19</v>
      </c>
      <c r="E281" s="12">
        <v>0</v>
      </c>
      <c r="F281" s="12">
        <v>0</v>
      </c>
      <c r="G281" s="12">
        <v>0</v>
      </c>
      <c r="H281" s="12">
        <v>0</v>
      </c>
      <c r="I281" s="12">
        <v>0</v>
      </c>
      <c r="J281" s="12">
        <f>I281+H281+G281+E281</f>
        <v>0</v>
      </c>
    </row>
    <row r="282" spans="1:11" ht="20.25">
      <c r="A282" s="42"/>
      <c r="B282" s="28"/>
      <c r="C282" s="31"/>
      <c r="D282" s="13" t="s">
        <v>20</v>
      </c>
      <c r="E282" s="11">
        <f>582.83953+259.673+534.08984</f>
        <v>1376.6023700000001</v>
      </c>
      <c r="F282" s="11">
        <f>580.71216+59.673+201.57372</f>
        <v>841.95888000000002</v>
      </c>
      <c r="G282" s="21">
        <v>836.3</v>
      </c>
      <c r="H282" s="21">
        <v>475.6</v>
      </c>
      <c r="I282" s="21">
        <v>270</v>
      </c>
      <c r="J282" s="12">
        <f>I282+H282+G282+E282</f>
        <v>2958.5023700000002</v>
      </c>
    </row>
    <row r="283" spans="1:11" ht="22.5">
      <c r="A283" s="46"/>
      <c r="B283" s="29"/>
      <c r="C283" s="32"/>
      <c r="D283" s="13" t="s">
        <v>21</v>
      </c>
      <c r="E283" s="12"/>
      <c r="F283" s="12"/>
      <c r="G283" s="12"/>
      <c r="H283" s="12"/>
      <c r="I283" s="12"/>
      <c r="J283" s="12"/>
    </row>
    <row r="284" spans="1:11" ht="20.25" customHeight="1">
      <c r="A284" s="27" t="s">
        <v>68</v>
      </c>
      <c r="B284" s="39"/>
      <c r="C284" s="39"/>
      <c r="D284" s="40"/>
      <c r="E284" s="22">
        <f t="shared" ref="E284:J284" si="37">E219+E189+E169+E154+E139+E124+E109+E94+E59+E44+E24+E9+E74+E269+E264+E204</f>
        <v>92084.079360000003</v>
      </c>
      <c r="F284" s="22">
        <f t="shared" si="37"/>
        <v>89828.033080000008</v>
      </c>
      <c r="G284" s="23">
        <f t="shared" si="37"/>
        <v>103507.6</v>
      </c>
      <c r="H284" s="23">
        <f t="shared" si="37"/>
        <v>73722.3</v>
      </c>
      <c r="I284" s="23">
        <f t="shared" si="37"/>
        <v>71243.399999999994</v>
      </c>
      <c r="J284" s="22">
        <f t="shared" si="37"/>
        <v>300868.56630000001</v>
      </c>
      <c r="K284" s="24">
        <f>SUM(E284:I284)-F284</f>
        <v>340557.37935999996</v>
      </c>
    </row>
    <row r="285" spans="1:11" ht="18.75">
      <c r="B285" s="25"/>
    </row>
    <row r="286" spans="1:11" ht="18.75">
      <c r="A286" s="19" t="s">
        <v>69</v>
      </c>
      <c r="B286" s="25"/>
      <c r="C286" s="19"/>
      <c r="D286" s="19"/>
      <c r="E286" s="19"/>
      <c r="F286" s="19"/>
      <c r="G286" s="19"/>
      <c r="H286" s="19"/>
      <c r="I286" s="19"/>
      <c r="J286" s="19"/>
    </row>
    <row r="287" spans="1:11" ht="18.75">
      <c r="A287" s="19"/>
      <c r="B287" s="25"/>
      <c r="C287" s="19"/>
      <c r="D287" s="19"/>
      <c r="E287" s="19"/>
      <c r="F287" s="19"/>
      <c r="G287" s="19"/>
      <c r="H287" s="19"/>
      <c r="I287" s="19"/>
      <c r="J287" s="19"/>
    </row>
    <row r="288" spans="1:11" ht="18.75">
      <c r="A288" s="19" t="s">
        <v>70</v>
      </c>
      <c r="B288" s="25"/>
      <c r="C288" s="19"/>
      <c r="D288" s="19"/>
      <c r="E288" s="19"/>
      <c r="F288" s="19"/>
      <c r="G288" s="19"/>
      <c r="H288" s="19"/>
      <c r="I288" s="19"/>
      <c r="J288" s="19"/>
    </row>
    <row r="289" spans="1:10" ht="18.75">
      <c r="A289" s="19"/>
      <c r="B289" s="26"/>
      <c r="C289" s="19"/>
      <c r="D289" s="19"/>
      <c r="E289" s="19"/>
      <c r="F289" s="19"/>
      <c r="G289" s="19"/>
      <c r="H289" s="19"/>
      <c r="I289" s="19"/>
      <c r="J289" s="19"/>
    </row>
    <row r="290" spans="1:10" ht="18.75">
      <c r="A290" s="19" t="s">
        <v>71</v>
      </c>
      <c r="B290" s="19"/>
      <c r="C290" s="19"/>
      <c r="D290" s="19"/>
      <c r="E290" s="19"/>
      <c r="F290" s="19"/>
      <c r="G290" s="19"/>
      <c r="H290" s="19"/>
      <c r="I290" s="19"/>
      <c r="J290" s="19"/>
    </row>
    <row r="291" spans="1:10">
      <c r="E291" s="24" t="s">
        <v>17</v>
      </c>
      <c r="F291" t="s">
        <v>17</v>
      </c>
      <c r="G291" t="s">
        <v>17</v>
      </c>
      <c r="H291" t="s">
        <v>17</v>
      </c>
      <c r="I291" t="s">
        <v>17</v>
      </c>
    </row>
    <row r="292" spans="1:10">
      <c r="E292" s="24" t="s">
        <v>17</v>
      </c>
      <c r="F292" s="24" t="s">
        <v>17</v>
      </c>
      <c r="G292" s="24" t="s">
        <v>17</v>
      </c>
      <c r="H292" s="24" t="s">
        <v>17</v>
      </c>
      <c r="I292" s="24" t="s">
        <v>17</v>
      </c>
    </row>
  </sheetData>
  <mergeCells count="138">
    <mergeCell ref="B34:B38"/>
    <mergeCell ref="B79:B83"/>
    <mergeCell ref="B44:B48"/>
    <mergeCell ref="B54:B58"/>
    <mergeCell ref="B49:B53"/>
    <mergeCell ref="B234:B238"/>
    <mergeCell ref="B149:B153"/>
    <mergeCell ref="B109:B113"/>
    <mergeCell ref="B94:B98"/>
    <mergeCell ref="B229:B233"/>
    <mergeCell ref="B169:B173"/>
    <mergeCell ref="B189:B193"/>
    <mergeCell ref="B194:B198"/>
    <mergeCell ref="B214:B218"/>
    <mergeCell ref="B199:B203"/>
    <mergeCell ref="B89:B93"/>
    <mergeCell ref="B39:B43"/>
    <mergeCell ref="B59:B63"/>
    <mergeCell ref="B159:B163"/>
    <mergeCell ref="B119:B123"/>
    <mergeCell ref="B224:B228"/>
    <mergeCell ref="B134:B138"/>
    <mergeCell ref="B104:B108"/>
    <mergeCell ref="B219:B223"/>
    <mergeCell ref="B3:J3"/>
    <mergeCell ref="B9:B13"/>
    <mergeCell ref="B4:B7"/>
    <mergeCell ref="B14:B18"/>
    <mergeCell ref="D4:D7"/>
    <mergeCell ref="E4:I5"/>
    <mergeCell ref="J4:J7"/>
    <mergeCell ref="I6:I7"/>
    <mergeCell ref="G6:G7"/>
    <mergeCell ref="H6:H7"/>
    <mergeCell ref="E6:F6"/>
    <mergeCell ref="C274:C278"/>
    <mergeCell ref="C134:C138"/>
    <mergeCell ref="C89:C93"/>
    <mergeCell ref="C44:C48"/>
    <mergeCell ref="C14:C18"/>
    <mergeCell ref="C19:C23"/>
    <mergeCell ref="C74:C78"/>
    <mergeCell ref="C69:C73"/>
    <mergeCell ref="C79:C83"/>
    <mergeCell ref="C64:C68"/>
    <mergeCell ref="C39:C43"/>
    <mergeCell ref="C259:C263"/>
    <mergeCell ref="C24:C28"/>
    <mergeCell ref="C59:C63"/>
    <mergeCell ref="C239:C243"/>
    <mergeCell ref="C214:C218"/>
    <mergeCell ref="C269:C273"/>
    <mergeCell ref="C174:C178"/>
    <mergeCell ref="C99:C103"/>
    <mergeCell ref="C109:C113"/>
    <mergeCell ref="C199:C203"/>
    <mergeCell ref="C184:C188"/>
    <mergeCell ref="A9:A23"/>
    <mergeCell ref="A4:A7"/>
    <mergeCell ref="C54:C58"/>
    <mergeCell ref="C204:C208"/>
    <mergeCell ref="C219:C223"/>
    <mergeCell ref="C104:C108"/>
    <mergeCell ref="C94:C98"/>
    <mergeCell ref="C194:C198"/>
    <mergeCell ref="C264:C268"/>
    <mergeCell ref="C254:C258"/>
    <mergeCell ref="C4:C7"/>
    <mergeCell ref="B19:B23"/>
    <mergeCell ref="B24:B28"/>
    <mergeCell ref="B84:B88"/>
    <mergeCell ref="B69:B73"/>
    <mergeCell ref="B64:B68"/>
    <mergeCell ref="B29:B33"/>
    <mergeCell ref="B254:B258"/>
    <mergeCell ref="B184:B188"/>
    <mergeCell ref="C9:C13"/>
    <mergeCell ref="C234:C238"/>
    <mergeCell ref="C244:C248"/>
    <mergeCell ref="C149:C153"/>
    <mergeCell ref="C34:C38"/>
    <mergeCell ref="A284:D284"/>
    <mergeCell ref="A44:A58"/>
    <mergeCell ref="A74:A88"/>
    <mergeCell ref="A59:A73"/>
    <mergeCell ref="A24:A43"/>
    <mergeCell ref="A269:A283"/>
    <mergeCell ref="A219:A253"/>
    <mergeCell ref="A189:A203"/>
    <mergeCell ref="A204:A218"/>
    <mergeCell ref="A254:A268"/>
    <mergeCell ref="A94:A108"/>
    <mergeCell ref="A109:A123"/>
    <mergeCell ref="A124:A138"/>
    <mergeCell ref="A139:A153"/>
    <mergeCell ref="A154:A168"/>
    <mergeCell ref="A169:A188"/>
    <mergeCell ref="C84:C88"/>
    <mergeCell ref="C49:C53"/>
    <mergeCell ref="C29:C33"/>
    <mergeCell ref="B74:B78"/>
    <mergeCell ref="B239:B243"/>
    <mergeCell ref="C169:C173"/>
    <mergeCell ref="C119:C123"/>
    <mergeCell ref="C189:C193"/>
    <mergeCell ref="B139:B143"/>
    <mergeCell ref="B129:B133"/>
    <mergeCell ref="B174:B178"/>
    <mergeCell ref="B114:B118"/>
    <mergeCell ref="C209:C213"/>
    <mergeCell ref="C224:C228"/>
    <mergeCell ref="C139:C143"/>
    <mergeCell ref="C114:C118"/>
    <mergeCell ref="B99:B103"/>
    <mergeCell ref="B279:B283"/>
    <mergeCell ref="B179:B183"/>
    <mergeCell ref="C129:C133"/>
    <mergeCell ref="C229:C233"/>
    <mergeCell ref="C164:C168"/>
    <mergeCell ref="C154:C158"/>
    <mergeCell ref="C179:C183"/>
    <mergeCell ref="C124:C128"/>
    <mergeCell ref="C144:C148"/>
    <mergeCell ref="C159:C163"/>
    <mergeCell ref="B249:B253"/>
    <mergeCell ref="B204:B208"/>
    <mergeCell ref="B144:B148"/>
    <mergeCell ref="B154:B158"/>
    <mergeCell ref="B244:B248"/>
    <mergeCell ref="B164:B168"/>
    <mergeCell ref="B259:B263"/>
    <mergeCell ref="B274:B278"/>
    <mergeCell ref="B124:B128"/>
    <mergeCell ref="B264:B268"/>
    <mergeCell ref="B209:B213"/>
    <mergeCell ref="B269:B273"/>
    <mergeCell ref="C249:C253"/>
    <mergeCell ref="C279:C283"/>
  </mergeCells>
  <pageMargins left="0.78740157480314965" right="0.19685039370078741" top="0.59055118110236227" bottom="0.39370078740157483" header="0" footer="0"/>
  <pageSetup paperSize="9" scale="58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MyOffice-CoreFramework-Windows/25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Лист3</vt:lpstr>
      <vt:lpstr>Лист3!Par483</vt:lpstr>
      <vt:lpstr>Лист3!Область_печати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2025-01-27T06:00:48Z</cp:lastPrinted>
  <dcterms:modified xsi:type="dcterms:W3CDTF">2025-02-17T12:49:50Z</dcterms:modified>
</cp:coreProperties>
</file>